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15450" windowHeight="9315" tabRatio="547" activeTab="2"/>
  </bookViews>
  <sheets>
    <sheet name="форма 1" sheetId="1" r:id="rId1"/>
    <sheet name="форма2" sheetId="2" r:id="rId2"/>
    <sheet name="по колледжу" sheetId="4" r:id="rId3"/>
  </sheets>
  <calcPr calcId="124519"/>
</workbook>
</file>

<file path=xl/calcChain.xml><?xml version="1.0" encoding="utf-8"?>
<calcChain xmlns="http://schemas.openxmlformats.org/spreadsheetml/2006/main">
  <c r="G21" i="4"/>
  <c r="O21"/>
  <c r="P37" i="2"/>
  <c r="H23" i="1" l="1"/>
  <c r="G39" i="2"/>
  <c r="H14" i="1"/>
  <c r="Q14"/>
  <c r="P14"/>
  <c r="Q33"/>
  <c r="P33"/>
  <c r="P15" i="4"/>
  <c r="O15"/>
  <c r="J15"/>
  <c r="I15"/>
  <c r="O37" i="2"/>
  <c r="J37"/>
  <c r="I37"/>
  <c r="Q21" i="1"/>
  <c r="P21"/>
  <c r="K21"/>
  <c r="J21"/>
  <c r="P36" i="2"/>
  <c r="O36"/>
  <c r="J36"/>
  <c r="P10" i="4"/>
  <c r="O10"/>
  <c r="J10"/>
  <c r="I10"/>
  <c r="P19"/>
  <c r="P20"/>
  <c r="O20"/>
  <c r="P28" i="2"/>
  <c r="O28"/>
  <c r="Q13" i="1"/>
  <c r="P13"/>
  <c r="P9" i="4"/>
  <c r="O9"/>
  <c r="J9"/>
  <c r="I9"/>
  <c r="P12" i="2"/>
  <c r="O12"/>
  <c r="J12"/>
  <c r="I12"/>
  <c r="Q29" i="1"/>
  <c r="P29"/>
  <c r="J29"/>
  <c r="K29"/>
  <c r="I38" i="2"/>
  <c r="I36"/>
  <c r="I39"/>
  <c r="P19" i="1"/>
  <c r="P20"/>
  <c r="P22"/>
  <c r="J28"/>
  <c r="K28"/>
  <c r="P28"/>
  <c r="Q28"/>
  <c r="J30"/>
  <c r="K30"/>
  <c r="P30"/>
  <c r="Q30"/>
  <c r="J31"/>
  <c r="K31"/>
  <c r="P31"/>
  <c r="Q31"/>
  <c r="J32"/>
  <c r="J33" s="1"/>
  <c r="K32"/>
  <c r="P32"/>
  <c r="Q32"/>
  <c r="C33"/>
  <c r="E33"/>
  <c r="F33"/>
  <c r="G33"/>
  <c r="I33"/>
  <c r="L33"/>
  <c r="M33"/>
  <c r="N33"/>
  <c r="O33"/>
  <c r="I16" i="4"/>
  <c r="J20"/>
  <c r="I20"/>
  <c r="J19"/>
  <c r="I19"/>
  <c r="J18"/>
  <c r="I18"/>
  <c r="J17"/>
  <c r="I17"/>
  <c r="J16"/>
  <c r="J13"/>
  <c r="J14"/>
  <c r="J12"/>
  <c r="J11"/>
  <c r="I14"/>
  <c r="I13"/>
  <c r="I12"/>
  <c r="I11"/>
  <c r="C14" i="1"/>
  <c r="M39" i="2"/>
  <c r="F39"/>
  <c r="E39"/>
  <c r="C39"/>
  <c r="J38"/>
  <c r="P17"/>
  <c r="P16"/>
  <c r="P15"/>
  <c r="P14"/>
  <c r="P13"/>
  <c r="O17"/>
  <c r="O16"/>
  <c r="O15"/>
  <c r="O14"/>
  <c r="O13"/>
  <c r="K13" i="1"/>
  <c r="J13"/>
  <c r="Q12"/>
  <c r="P12"/>
  <c r="K12"/>
  <c r="J12"/>
  <c r="K20"/>
  <c r="J20"/>
  <c r="Q20"/>
  <c r="I8" i="4"/>
  <c r="I21" s="1"/>
  <c r="J10" i="1"/>
  <c r="C21" i="4"/>
  <c r="N21"/>
  <c r="M21"/>
  <c r="L21"/>
  <c r="K21"/>
  <c r="K33" i="1" l="1"/>
  <c r="H21" i="4"/>
  <c r="F21"/>
  <c r="D21"/>
  <c r="E21"/>
  <c r="J22" i="1"/>
  <c r="P38" i="2"/>
  <c r="P39"/>
  <c r="O38"/>
  <c r="O39"/>
  <c r="J39"/>
  <c r="P26"/>
  <c r="O26"/>
  <c r="I11"/>
  <c r="P16" i="4"/>
  <c r="P14"/>
  <c r="P13"/>
  <c r="P21" s="1"/>
  <c r="P12"/>
  <c r="P11"/>
  <c r="O19"/>
  <c r="O16"/>
  <c r="O14"/>
  <c r="O13"/>
  <c r="O12"/>
  <c r="O11"/>
  <c r="O8"/>
  <c r="M29" i="2"/>
  <c r="L29"/>
  <c r="K29"/>
  <c r="J26"/>
  <c r="H29"/>
  <c r="F29"/>
  <c r="E29"/>
  <c r="P27"/>
  <c r="O27"/>
  <c r="J28"/>
  <c r="J27"/>
  <c r="I28"/>
  <c r="I27"/>
  <c r="I26"/>
  <c r="P11"/>
  <c r="N18"/>
  <c r="M18"/>
  <c r="L18"/>
  <c r="K18"/>
  <c r="D18"/>
  <c r="H18"/>
  <c r="F18"/>
  <c r="E18"/>
  <c r="J17"/>
  <c r="J16"/>
  <c r="J15"/>
  <c r="J14"/>
  <c r="J13"/>
  <c r="P18"/>
  <c r="I17"/>
  <c r="I16"/>
  <c r="I15"/>
  <c r="I14"/>
  <c r="I13"/>
  <c r="O11"/>
  <c r="J19" i="1"/>
  <c r="J23" s="1"/>
  <c r="P11"/>
  <c r="P10"/>
  <c r="J11"/>
  <c r="J14" s="1"/>
  <c r="P8" i="4"/>
  <c r="J8"/>
  <c r="J21" s="1"/>
  <c r="Q19" i="1"/>
  <c r="K19"/>
  <c r="J11" i="2"/>
  <c r="Q22" i="1"/>
  <c r="K22"/>
  <c r="K11"/>
  <c r="Q10"/>
  <c r="K10"/>
  <c r="K14" s="1"/>
  <c r="C29" i="2"/>
  <c r="C18"/>
  <c r="N23" i="1"/>
  <c r="O14"/>
  <c r="N14"/>
  <c r="M14"/>
  <c r="L14"/>
  <c r="I14"/>
  <c r="G14"/>
  <c r="F14"/>
  <c r="E14"/>
  <c r="O23"/>
  <c r="M23"/>
  <c r="L23"/>
  <c r="I23"/>
  <c r="G23"/>
  <c r="F23"/>
  <c r="E23"/>
  <c r="N39" i="2"/>
  <c r="L39"/>
  <c r="K39"/>
  <c r="H39"/>
  <c r="D39"/>
  <c r="J29" l="1"/>
  <c r="O29"/>
  <c r="P29"/>
  <c r="I29"/>
  <c r="O18"/>
  <c r="J18"/>
  <c r="I18"/>
  <c r="K23" i="1"/>
  <c r="Q23"/>
  <c r="P23"/>
</calcChain>
</file>

<file path=xl/sharedStrings.xml><?xml version="1.0" encoding="utf-8"?>
<sst xmlns="http://schemas.openxmlformats.org/spreadsheetml/2006/main" count="221" uniqueCount="75">
  <si>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</si>
  <si>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</si>
  <si>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</si>
  <si>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</si>
  <si>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</si>
  <si>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</si>
  <si>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</si>
  <si>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</si>
  <si>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</si>
  <si>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</si>
  <si>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</si>
  <si>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</si>
  <si>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</si>
  <si>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</si>
  <si>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</si>
  <si>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Количес    тво студентов</t>
  </si>
  <si>
    <t>"Фермерское хозяйство"</t>
  </si>
  <si>
    <t>"Организация питания"</t>
  </si>
  <si>
    <t>"Сварочное дело"</t>
  </si>
  <si>
    <t>специальность "Фермерское хозяйство"</t>
  </si>
  <si>
    <t>специальность "Организация питания"</t>
  </si>
  <si>
    <r>
      <rPr>
        <b/>
        <sz val="11"/>
        <color theme="1"/>
        <rFont val="Times New Roman"/>
        <family val="1"/>
        <charset val="204"/>
      </rPr>
      <t>"5"</t>
    </r>
    <r>
      <rPr>
        <sz val="11"/>
        <color theme="1"/>
        <rFont val="Times New Roman"/>
        <family val="1"/>
        <charset val="204"/>
      </rPr>
      <t>отличники</t>
    </r>
  </si>
  <si>
    <r>
      <t>"4"</t>
    </r>
    <r>
      <rPr>
        <sz val="11"/>
        <color theme="1"/>
        <rFont val="Times New Roman"/>
        <family val="1"/>
        <charset val="204"/>
      </rPr>
      <t>хорошисты</t>
    </r>
  </si>
  <si>
    <t>специальность "Сварочное дело"</t>
  </si>
  <si>
    <t>1 курс</t>
  </si>
  <si>
    <t>2 курс</t>
  </si>
  <si>
    <t>Итого</t>
  </si>
  <si>
    <t>итого</t>
  </si>
  <si>
    <r>
      <t>"4"</t>
    </r>
    <r>
      <rPr>
        <sz val="11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хорошисты</t>
    </r>
  </si>
  <si>
    <r>
      <t xml:space="preserve">"5"       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отличники</t>
    </r>
  </si>
  <si>
    <r>
      <t>"5</t>
    </r>
    <r>
      <rPr>
        <sz val="11"/>
        <color theme="1"/>
        <rFont val="Times New Roman"/>
        <family val="1"/>
        <charset val="204"/>
      </rPr>
      <t xml:space="preserve">"        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</si>
  <si>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  </t>
    </r>
    <r>
      <rPr>
        <b/>
        <sz val="9"/>
        <color theme="1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хорошисты</t>
    </r>
  </si>
  <si>
    <r>
      <t xml:space="preserve">"5" 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</si>
  <si>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"5"  </t>
    </r>
    <r>
      <rPr>
        <sz val="9"/>
        <color theme="1"/>
        <rFont val="Times New Roman"/>
        <family val="1"/>
        <charset val="204"/>
      </rPr>
      <t xml:space="preserve"> отличники</t>
    </r>
  </si>
  <si>
    <r>
      <t xml:space="preserve">"5" </t>
    </r>
    <r>
      <rPr>
        <sz val="9"/>
        <color theme="1"/>
        <rFont val="Times New Roman"/>
        <family val="1"/>
        <charset val="204"/>
      </rPr>
      <t>отличники</t>
    </r>
  </si>
  <si>
    <r>
      <t xml:space="preserve">"4" </t>
    </r>
    <r>
      <rPr>
        <sz val="8"/>
        <color theme="1"/>
        <rFont val="Times New Roman"/>
        <family val="1"/>
        <charset val="204"/>
      </rPr>
      <t xml:space="preserve"> хорошисты</t>
    </r>
  </si>
  <si>
    <r>
      <t xml:space="preserve">"4" </t>
    </r>
    <r>
      <rPr>
        <sz val="9"/>
        <color theme="1"/>
        <rFont val="Times New Roman"/>
        <family val="1"/>
        <charset val="204"/>
      </rPr>
      <t>хорошисты</t>
    </r>
  </si>
  <si>
    <t>"Фермерское хозяйство"(ТМ)</t>
  </si>
  <si>
    <t>"Фермерское хозяйство"(Бухг)</t>
  </si>
  <si>
    <r>
      <t xml:space="preserve">"5"    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отличники</t>
    </r>
  </si>
  <si>
    <r>
      <t xml:space="preserve">"4"      </t>
    </r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 xml:space="preserve">хорошисты </t>
    </r>
  </si>
  <si>
    <t xml:space="preserve">№ курса </t>
  </si>
  <si>
    <t xml:space="preserve">Мониторинг успеваемости студентов </t>
  </si>
  <si>
    <t>управления образования Акмолинской области</t>
  </si>
  <si>
    <t>Мониторинг успеваемости студентов</t>
  </si>
  <si>
    <t>27-ФХ</t>
  </si>
  <si>
    <t>28-ФХ</t>
  </si>
  <si>
    <t>29-СД</t>
  </si>
  <si>
    <t>30-ФХ</t>
  </si>
  <si>
    <t>31-ФХ</t>
  </si>
  <si>
    <t>32-ОП</t>
  </si>
  <si>
    <t>33-СД</t>
  </si>
  <si>
    <t>ППЗ-1ФХ</t>
  </si>
  <si>
    <t>"Сварочное  дело"</t>
  </si>
  <si>
    <t>ППЗ-2ОП</t>
  </si>
  <si>
    <t>за І  полугодие 2019-2020 учебного года (отдельно по курсам)</t>
  </si>
  <si>
    <t>34-ФХ</t>
  </si>
  <si>
    <t>35-ОП</t>
  </si>
  <si>
    <t>ППЗ-3ФХ</t>
  </si>
  <si>
    <t>ППЗ-4СД</t>
  </si>
  <si>
    <t xml:space="preserve">КГУ  "Агротехнический колледж № 7, город Есиль, Есильский район" </t>
  </si>
  <si>
    <t>за І-полугодие 2019-2020 учебного года (отдельно по специальностям)</t>
  </si>
  <si>
    <t xml:space="preserve">КГУ "Агротехнический колледж № 7, город Есиль, Есильскитй район" </t>
  </si>
  <si>
    <t>за I  полугодие 2019-2020 уч.года</t>
  </si>
  <si>
    <t>КГУ "Агротехнический колледж № 7, город Есиль, Есильскитй район"</t>
  </si>
  <si>
    <t>"2"</t>
  </si>
  <si>
    <t>Примечание: в группе 32-ОП расчет на 14 человек, т.к. один студент в академическом отпуске</t>
  </si>
  <si>
    <t>Примечание: в группе28-ФХ расчет на 18 человек, т.к. два студента в академическом отпуске</t>
  </si>
  <si>
    <t>Примечание: в группе 28-ФХ расчет на 18 человек, т.к. два студента в академическом отпуске</t>
  </si>
  <si>
    <t>3 курс</t>
  </si>
  <si>
    <t>ППЗ-3ФХ   "Енбек"</t>
  </si>
  <si>
    <t>ППЗ-4СД  "Енбек"</t>
  </si>
  <si>
    <t>ППЗ-1ФХ  "Енбек"</t>
  </si>
  <si>
    <t>ППЗ-2ОП  "Енбек"</t>
  </si>
  <si>
    <t>ППЗ-3ФХ  "Енбек"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</si>
</sst>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164" fontId="1" fillId="0" borderId="0" xfId="0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wrapText="1"/>
    </xf>
    <xf numFmtId="0" fontId="2" fillId="0" borderId="0" xfId="0" applyFont="1" applyBorder="1"/>
    <xf numFmtId="164" fontId="2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3" fillId="0" borderId="8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opLeftCell="A13" zoomScale="88" zoomScaleNormal="88" workbookViewId="0">
      <selection activeCell="U31" sqref="U31"/>
    </sheetView>
  </sheetViews>
  <sheetFormatPr defaultRowHeight="15"/>
  <cols>
    <col min="1" max="1" width="5.28515625" customWidth="1"/>
    <col min="2" max="2" width="10.85546875" customWidth="1"/>
    <col min="3" max="3" width="10" customWidth="1"/>
    <col min="4" max="4" width="18.7109375" customWidth="1"/>
    <col min="5" max="5" width="8.140625" customWidth="1"/>
    <col min="6" max="6" width="8.5703125" customWidth="1"/>
    <col min="7" max="8" width="6.28515625" customWidth="1"/>
    <col min="9" max="9" width="6.42578125" customWidth="1"/>
    <col min="10" max="10" width="9" customWidth="1"/>
    <col min="12" max="12" width="6.28515625" customWidth="1"/>
    <col min="13" max="13" width="7" customWidth="1"/>
    <col min="14" max="14" width="6.7109375" customWidth="1"/>
    <col min="15" max="15" width="6.85546875" customWidth="1"/>
    <col min="16" max="16" width="8.42578125" customWidth="1"/>
  </cols>
  <sheetData>
    <row r="1" spans="1:17">
      <c r="M1" s="60"/>
      <c r="N1" s="60"/>
    </row>
    <row r="2" spans="1:17" ht="15" customHeight="1">
      <c r="A2" s="7"/>
      <c r="B2" s="79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5" customHeight="1">
      <c r="A3" s="7"/>
      <c r="B3" s="15"/>
      <c r="C3" s="15"/>
      <c r="D3" s="79" t="s">
        <v>55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5"/>
      <c r="Q3" s="15"/>
    </row>
    <row r="4" spans="1:17" s="7" customFormat="1" ht="15" customHeight="1">
      <c r="A4" s="79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5"/>
    </row>
    <row r="5" spans="1:17" ht="15" customHeight="1">
      <c r="A5" s="7"/>
      <c r="B5" s="15"/>
      <c r="C5" s="15"/>
      <c r="D5" s="15"/>
      <c r="E5" s="80" t="s">
        <v>43</v>
      </c>
      <c r="F5" s="80"/>
      <c r="G5" s="80"/>
      <c r="H5" s="80"/>
      <c r="I5" s="80"/>
      <c r="J5" s="80"/>
      <c r="K5" s="80"/>
      <c r="L5" s="80"/>
      <c r="M5" s="80"/>
      <c r="N5" s="80"/>
      <c r="O5" s="15"/>
      <c r="P5" s="15"/>
      <c r="Q5" s="15"/>
    </row>
    <row r="6" spans="1:17" ht="15" customHeight="1">
      <c r="A6" s="7"/>
      <c r="B6" s="15"/>
      <c r="C6" s="15"/>
      <c r="D6" s="15"/>
      <c r="E6" s="15"/>
      <c r="F6" s="15"/>
      <c r="G6" s="15"/>
      <c r="H6" s="66"/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4" t="s">
        <v>41</v>
      </c>
      <c r="B7" s="4"/>
      <c r="C7" s="4"/>
      <c r="D7" s="13" t="s">
        <v>24</v>
      </c>
      <c r="P7" s="79" t="s">
        <v>13</v>
      </c>
      <c r="Q7" s="79"/>
    </row>
    <row r="8" spans="1:17" ht="15.75">
      <c r="A8" s="77" t="s">
        <v>0</v>
      </c>
      <c r="B8" s="75" t="s">
        <v>11</v>
      </c>
      <c r="C8" s="75" t="s">
        <v>1</v>
      </c>
      <c r="D8" s="75" t="s">
        <v>4</v>
      </c>
      <c r="E8" s="72" t="s">
        <v>2</v>
      </c>
      <c r="F8" s="73"/>
      <c r="G8" s="73"/>
      <c r="H8" s="73"/>
      <c r="I8" s="73"/>
      <c r="J8" s="73"/>
      <c r="K8" s="74"/>
      <c r="L8" s="72" t="s">
        <v>3</v>
      </c>
      <c r="M8" s="73"/>
      <c r="N8" s="73"/>
      <c r="O8" s="73"/>
      <c r="P8" s="73"/>
      <c r="Q8" s="74"/>
    </row>
    <row r="9" spans="1:17" ht="63" customHeight="1">
      <c r="A9" s="78"/>
      <c r="B9" s="76"/>
      <c r="C9" s="76"/>
      <c r="D9" s="76"/>
      <c r="E9" s="27" t="s">
        <v>34</v>
      </c>
      <c r="F9" s="27" t="s">
        <v>35</v>
      </c>
      <c r="G9" s="27" t="s">
        <v>7</v>
      </c>
      <c r="H9" s="27" t="s">
        <v>65</v>
      </c>
      <c r="I9" s="27" t="s">
        <v>8</v>
      </c>
      <c r="J9" s="28" t="s">
        <v>9</v>
      </c>
      <c r="K9" s="28" t="s">
        <v>10</v>
      </c>
      <c r="L9" s="27" t="s">
        <v>5</v>
      </c>
      <c r="M9" s="27" t="s">
        <v>6</v>
      </c>
      <c r="N9" s="27" t="s">
        <v>7</v>
      </c>
      <c r="O9" s="27" t="s">
        <v>8</v>
      </c>
      <c r="P9" s="28" t="s">
        <v>9</v>
      </c>
      <c r="Q9" s="28" t="s">
        <v>10</v>
      </c>
    </row>
    <row r="10" spans="1:17" ht="30" customHeight="1">
      <c r="A10" s="61">
        <v>1</v>
      </c>
      <c r="B10" s="22" t="s">
        <v>56</v>
      </c>
      <c r="C10" s="17">
        <v>20</v>
      </c>
      <c r="D10" s="46" t="s">
        <v>16</v>
      </c>
      <c r="E10" s="17"/>
      <c r="F10" s="17">
        <v>8</v>
      </c>
      <c r="G10" s="17">
        <v>12</v>
      </c>
      <c r="H10" s="17"/>
      <c r="I10" s="17"/>
      <c r="J10" s="47">
        <f>(E10+F10)/C10*100</f>
        <v>40</v>
      </c>
      <c r="K10" s="47">
        <f>(E10+F10+G10)*100/C10</f>
        <v>100</v>
      </c>
      <c r="L10" s="17"/>
      <c r="M10" s="17"/>
      <c r="N10" s="17"/>
      <c r="O10" s="17"/>
      <c r="P10" s="47">
        <f>(L10+M10)/C10*100</f>
        <v>0</v>
      </c>
      <c r="Q10" s="47">
        <f>(L10+M10+N10)*100/C10</f>
        <v>0</v>
      </c>
    </row>
    <row r="11" spans="1:17" ht="31.9" customHeight="1">
      <c r="A11" s="61">
        <v>2</v>
      </c>
      <c r="B11" s="22" t="s">
        <v>57</v>
      </c>
      <c r="C11" s="17">
        <v>19</v>
      </c>
      <c r="D11" s="46" t="s">
        <v>17</v>
      </c>
      <c r="E11" s="17"/>
      <c r="F11" s="17">
        <v>2</v>
      </c>
      <c r="G11" s="17">
        <v>15</v>
      </c>
      <c r="H11" s="17">
        <v>2</v>
      </c>
      <c r="I11" s="17"/>
      <c r="J11" s="47">
        <f t="shared" ref="J11" si="0">(E11+F11)/C11*100</f>
        <v>10.526315789473683</v>
      </c>
      <c r="K11" s="47">
        <f>(E11+F11+G11)*100/C11</f>
        <v>89.473684210526315</v>
      </c>
      <c r="L11" s="17"/>
      <c r="M11" s="17"/>
      <c r="N11" s="17"/>
      <c r="O11" s="17"/>
      <c r="P11" s="47">
        <f>(L11+M11)/C11*100</f>
        <v>0</v>
      </c>
      <c r="Q11" s="47"/>
    </row>
    <row r="12" spans="1:17" ht="37.15" customHeight="1">
      <c r="A12" s="61">
        <v>3</v>
      </c>
      <c r="B12" s="97" t="s">
        <v>70</v>
      </c>
      <c r="C12" s="17">
        <v>25</v>
      </c>
      <c r="D12" s="46" t="s">
        <v>16</v>
      </c>
      <c r="E12" s="17"/>
      <c r="F12" s="17">
        <v>1</v>
      </c>
      <c r="G12" s="17">
        <v>23</v>
      </c>
      <c r="H12" s="17">
        <v>1</v>
      </c>
      <c r="I12" s="17"/>
      <c r="J12" s="47">
        <f>(E12+F12)/C12*100</f>
        <v>4</v>
      </c>
      <c r="K12" s="47">
        <f>(E12+F12+G12)*100/C12</f>
        <v>96</v>
      </c>
      <c r="L12" s="17"/>
      <c r="M12" s="17"/>
      <c r="N12" s="17"/>
      <c r="O12" s="17"/>
      <c r="P12" s="47">
        <f>(L12+M12)/C12*100</f>
        <v>0</v>
      </c>
      <c r="Q12" s="47">
        <f>(L12+M12+N12)*100/C12</f>
        <v>0</v>
      </c>
    </row>
    <row r="13" spans="1:17" ht="37.5" customHeight="1">
      <c r="A13" s="61">
        <v>5</v>
      </c>
      <c r="B13" s="97" t="s">
        <v>71</v>
      </c>
      <c r="C13" s="11">
        <v>15</v>
      </c>
      <c r="D13" s="46" t="s">
        <v>18</v>
      </c>
      <c r="E13" s="17"/>
      <c r="F13" s="17">
        <v>1</v>
      </c>
      <c r="G13" s="17">
        <v>13</v>
      </c>
      <c r="H13" s="17"/>
      <c r="I13" s="17">
        <v>1</v>
      </c>
      <c r="J13" s="47">
        <f>(E13+F13)/C13*100</f>
        <v>6.666666666666667</v>
      </c>
      <c r="K13" s="47">
        <f>(E13+F13+G13)*100/C13</f>
        <v>93.333333333333329</v>
      </c>
      <c r="L13" s="17"/>
      <c r="M13" s="17">
        <v>8</v>
      </c>
      <c r="N13" s="17">
        <v>6</v>
      </c>
      <c r="O13" s="17">
        <v>1</v>
      </c>
      <c r="P13" s="47">
        <f>(L13+M13)/C13*100</f>
        <v>53.333333333333336</v>
      </c>
      <c r="Q13" s="47">
        <f>(L13+M13+N13)*100/C13</f>
        <v>93.333333333333329</v>
      </c>
    </row>
    <row r="14" spans="1:17" ht="24" customHeight="1">
      <c r="A14" s="70" t="s">
        <v>12</v>
      </c>
      <c r="B14" s="71"/>
      <c r="C14" s="26">
        <f>SUM(C10:C13)</f>
        <v>79</v>
      </c>
      <c r="D14" s="10" t="s">
        <v>26</v>
      </c>
      <c r="E14" s="2">
        <f>SUM(E10:E13)</f>
        <v>0</v>
      </c>
      <c r="F14" s="2">
        <f>SUM(F10:F13)</f>
        <v>12</v>
      </c>
      <c r="G14" s="2">
        <f>SUM(G10:G13)</f>
        <v>63</v>
      </c>
      <c r="H14" s="2">
        <f>SUM(H10:H13)</f>
        <v>3</v>
      </c>
      <c r="I14" s="2">
        <f>SUM(I10:I13)</f>
        <v>1</v>
      </c>
      <c r="J14" s="59">
        <f>SUM(J10:J13)/4</f>
        <v>15.298245614035087</v>
      </c>
      <c r="K14" s="59">
        <f>SUM(K10:K13)/4</f>
        <v>94.701754385964904</v>
      </c>
      <c r="L14" s="2">
        <f>SUM(L10:L13)</f>
        <v>0</v>
      </c>
      <c r="M14" s="2">
        <f>SUM(M10:M13)</f>
        <v>8</v>
      </c>
      <c r="N14" s="2">
        <f>SUM(N10:N13)</f>
        <v>6</v>
      </c>
      <c r="O14" s="2">
        <f>SUM(O10:O13)</f>
        <v>1</v>
      </c>
      <c r="P14" s="59">
        <f>SUM(P10:P13)/1</f>
        <v>53.333333333333336</v>
      </c>
      <c r="Q14" s="59">
        <f>SUM(Q10:Q13)/1</f>
        <v>93.333333333333329</v>
      </c>
    </row>
    <row r="15" spans="1:17" ht="18.600000000000001" customHeight="1">
      <c r="A15" s="19"/>
      <c r="B15" s="19"/>
      <c r="C15" s="31"/>
      <c r="D15" s="20"/>
      <c r="E15" s="20"/>
      <c r="F15" s="20"/>
      <c r="G15" s="20"/>
      <c r="H15" s="20"/>
      <c r="I15" s="20"/>
      <c r="J15" s="21"/>
      <c r="K15" s="21"/>
      <c r="L15" s="20"/>
      <c r="M15" s="20"/>
      <c r="N15" s="20"/>
      <c r="O15" s="20"/>
      <c r="P15" s="21"/>
      <c r="Q15" s="20"/>
    </row>
    <row r="16" spans="1:17" ht="15.75">
      <c r="A16" s="4" t="s">
        <v>41</v>
      </c>
      <c r="B16" s="4"/>
      <c r="C16" s="4"/>
      <c r="D16" s="30" t="s">
        <v>25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9" t="s">
        <v>13</v>
      </c>
      <c r="Q16" s="79"/>
    </row>
    <row r="17" spans="1:17" ht="15.75">
      <c r="A17" s="75" t="s">
        <v>0</v>
      </c>
      <c r="B17" s="75" t="s">
        <v>11</v>
      </c>
      <c r="C17" s="75" t="s">
        <v>1</v>
      </c>
      <c r="D17" s="75" t="s">
        <v>4</v>
      </c>
      <c r="E17" s="72" t="s">
        <v>2</v>
      </c>
      <c r="F17" s="73"/>
      <c r="G17" s="73"/>
      <c r="H17" s="73"/>
      <c r="I17" s="73"/>
      <c r="J17" s="73"/>
      <c r="K17" s="74"/>
      <c r="L17" s="72" t="s">
        <v>3</v>
      </c>
      <c r="M17" s="73"/>
      <c r="N17" s="73"/>
      <c r="O17" s="73"/>
      <c r="P17" s="73"/>
      <c r="Q17" s="74"/>
    </row>
    <row r="18" spans="1:17" ht="36" customHeight="1">
      <c r="A18" s="76"/>
      <c r="B18" s="76"/>
      <c r="C18" s="76"/>
      <c r="D18" s="76"/>
      <c r="E18" s="1" t="s">
        <v>32</v>
      </c>
      <c r="F18" s="1" t="s">
        <v>36</v>
      </c>
      <c r="G18" s="1" t="s">
        <v>7</v>
      </c>
      <c r="H18" s="1" t="s">
        <v>65</v>
      </c>
      <c r="I18" s="1" t="s">
        <v>8</v>
      </c>
      <c r="J18" s="23" t="s">
        <v>9</v>
      </c>
      <c r="K18" s="23" t="s">
        <v>10</v>
      </c>
      <c r="L18" s="1" t="s">
        <v>5</v>
      </c>
      <c r="M18" s="1" t="s">
        <v>6</v>
      </c>
      <c r="N18" s="1" t="s">
        <v>7</v>
      </c>
      <c r="O18" s="1" t="s">
        <v>8</v>
      </c>
      <c r="P18" s="28" t="s">
        <v>9</v>
      </c>
      <c r="Q18" s="28" t="s">
        <v>10</v>
      </c>
    </row>
    <row r="19" spans="1:17" ht="31.5">
      <c r="A19" s="61">
        <v>1</v>
      </c>
      <c r="B19" s="22" t="s">
        <v>48</v>
      </c>
      <c r="C19" s="17">
        <v>17</v>
      </c>
      <c r="D19" s="46" t="s">
        <v>16</v>
      </c>
      <c r="E19" s="17"/>
      <c r="F19" s="17">
        <v>8</v>
      </c>
      <c r="G19" s="17">
        <v>9</v>
      </c>
      <c r="H19" s="17"/>
      <c r="I19" s="17"/>
      <c r="J19" s="47">
        <f>(E19+F19)/C19*100</f>
        <v>47.058823529411761</v>
      </c>
      <c r="K19" s="47">
        <f>(E19+F19+G19)*100/C19</f>
        <v>100</v>
      </c>
      <c r="L19" s="17"/>
      <c r="M19" s="17">
        <v>15</v>
      </c>
      <c r="N19" s="17">
        <v>2</v>
      </c>
      <c r="O19" s="17"/>
      <c r="P19" s="47">
        <f>(L19+M19)/ C19*100</f>
        <v>88.235294117647058</v>
      </c>
      <c r="Q19" s="47">
        <f>(L19+M19+N19)*100/C19</f>
        <v>100</v>
      </c>
    </row>
    <row r="20" spans="1:17" ht="28.15" customHeight="1">
      <c r="A20" s="61">
        <v>2</v>
      </c>
      <c r="B20" s="22" t="s">
        <v>49</v>
      </c>
      <c r="C20" s="48">
        <v>19</v>
      </c>
      <c r="D20" s="46" t="s">
        <v>16</v>
      </c>
      <c r="E20" s="17">
        <v>1</v>
      </c>
      <c r="F20" s="17">
        <v>5</v>
      </c>
      <c r="G20" s="17">
        <v>13</v>
      </c>
      <c r="H20" s="17"/>
      <c r="I20" s="17"/>
      <c r="J20" s="47">
        <f>(E20+F20)/ C20*100</f>
        <v>31.578947368421051</v>
      </c>
      <c r="K20" s="47">
        <f>(E20+F20+G20)*100/C20</f>
        <v>100</v>
      </c>
      <c r="L20" s="17">
        <v>4</v>
      </c>
      <c r="M20" s="17">
        <v>11</v>
      </c>
      <c r="N20" s="17">
        <v>4</v>
      </c>
      <c r="O20" s="17"/>
      <c r="P20" s="47">
        <f>(L20+M20)/ C20*100</f>
        <v>78.94736842105263</v>
      </c>
      <c r="Q20" s="47">
        <f>(L20+M20+N20)*100/C20</f>
        <v>100</v>
      </c>
    </row>
    <row r="21" spans="1:17" ht="31.5">
      <c r="A21" s="61">
        <v>3</v>
      </c>
      <c r="B21" s="2" t="s">
        <v>50</v>
      </c>
      <c r="C21" s="11">
        <v>15</v>
      </c>
      <c r="D21" s="29" t="s">
        <v>17</v>
      </c>
      <c r="E21" s="11"/>
      <c r="F21" s="11">
        <v>1</v>
      </c>
      <c r="G21" s="11">
        <v>12</v>
      </c>
      <c r="H21" s="11">
        <v>1</v>
      </c>
      <c r="I21" s="11"/>
      <c r="J21" s="47">
        <f>(E21+F21)/14*100</f>
        <v>7.1428571428571423</v>
      </c>
      <c r="K21" s="47">
        <f>(E21+F21+G21)*100/14</f>
        <v>92.857142857142861</v>
      </c>
      <c r="L21" s="11">
        <v>8</v>
      </c>
      <c r="M21" s="11">
        <v>1</v>
      </c>
      <c r="N21" s="11">
        <v>5</v>
      </c>
      <c r="O21" s="11"/>
      <c r="P21" s="47">
        <f>(L21+M21)/ 14*100</f>
        <v>64.285714285714292</v>
      </c>
      <c r="Q21" s="47">
        <f>(L21+M21+N21)*100/14</f>
        <v>100</v>
      </c>
    </row>
    <row r="22" spans="1:17" ht="31.5">
      <c r="A22" s="61">
        <v>4</v>
      </c>
      <c r="B22" s="22" t="s">
        <v>51</v>
      </c>
      <c r="C22" s="17">
        <v>14</v>
      </c>
      <c r="D22" s="46" t="s">
        <v>18</v>
      </c>
      <c r="E22" s="17"/>
      <c r="F22" s="17">
        <v>5</v>
      </c>
      <c r="G22" s="17">
        <v>9</v>
      </c>
      <c r="H22" s="17"/>
      <c r="I22" s="17"/>
      <c r="J22" s="47">
        <f t="shared" ref="J22" si="1">(E22+F22)/C22*100</f>
        <v>35.714285714285715</v>
      </c>
      <c r="K22" s="47">
        <f>(E22+F22+G22)*100/C22</f>
        <v>100</v>
      </c>
      <c r="L22" s="17"/>
      <c r="M22" s="17">
        <v>8</v>
      </c>
      <c r="N22" s="17">
        <v>6</v>
      </c>
      <c r="O22" s="17"/>
      <c r="P22" s="47">
        <f>(L22+M22)/ C22*100</f>
        <v>57.142857142857139</v>
      </c>
      <c r="Q22" s="47">
        <f>(L22+M22+N22)*100/C22</f>
        <v>100</v>
      </c>
    </row>
    <row r="23" spans="1:17" ht="15.75">
      <c r="A23" s="70" t="s">
        <v>12</v>
      </c>
      <c r="B23" s="71"/>
      <c r="C23" s="25">
        <v>65</v>
      </c>
      <c r="D23" s="10" t="s">
        <v>27</v>
      </c>
      <c r="E23" s="26">
        <f>SUM(E19:E22)</f>
        <v>1</v>
      </c>
      <c r="F23" s="26">
        <f>SUM(F19:F22)</f>
        <v>19</v>
      </c>
      <c r="G23" s="26">
        <f>SUM(G19:G22)</f>
        <v>43</v>
      </c>
      <c r="H23" s="26">
        <f>SUM(H19:H22)</f>
        <v>1</v>
      </c>
      <c r="I23" s="26">
        <f>SUM(I19:I22)</f>
        <v>0</v>
      </c>
      <c r="J23" s="59">
        <f>(J19+J20+J21+J22)/4</f>
        <v>30.373728438743917</v>
      </c>
      <c r="K23" s="59">
        <f>(K19+K20+K21+K22)/4</f>
        <v>98.214285714285722</v>
      </c>
      <c r="L23" s="26">
        <f>SUM(L19:L22)</f>
        <v>12</v>
      </c>
      <c r="M23" s="26">
        <f>SUM(M19:M22)</f>
        <v>35</v>
      </c>
      <c r="N23" s="26">
        <f>SUM(N19:N22)</f>
        <v>17</v>
      </c>
      <c r="O23" s="26">
        <f>SUM(O19:O22)</f>
        <v>0</v>
      </c>
      <c r="P23" s="59">
        <f t="shared" ref="P23:Q23" si="2">(P19+P20+P21+P22)/4</f>
        <v>72.15280849181778</v>
      </c>
      <c r="Q23" s="59">
        <f t="shared" si="2"/>
        <v>100</v>
      </c>
    </row>
    <row r="24" spans="1:17">
      <c r="A24" s="14"/>
      <c r="B24" s="14" t="s">
        <v>66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7" ht="37.15" customHeight="1">
      <c r="A25" s="4" t="s">
        <v>41</v>
      </c>
      <c r="B25" s="4"/>
      <c r="C25" s="4"/>
      <c r="D25" s="30" t="s">
        <v>69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63"/>
      <c r="Q25" s="63"/>
    </row>
    <row r="26" spans="1:17" ht="15.75">
      <c r="A26" s="77" t="s">
        <v>0</v>
      </c>
      <c r="B26" s="75" t="s">
        <v>11</v>
      </c>
      <c r="C26" s="75" t="s">
        <v>1</v>
      </c>
      <c r="D26" s="75" t="s">
        <v>4</v>
      </c>
      <c r="E26" s="72" t="s">
        <v>2</v>
      </c>
      <c r="F26" s="73"/>
      <c r="G26" s="73"/>
      <c r="H26" s="73"/>
      <c r="I26" s="73"/>
      <c r="J26" s="73"/>
      <c r="K26" s="74"/>
      <c r="L26" s="72" t="s">
        <v>3</v>
      </c>
      <c r="M26" s="73"/>
      <c r="N26" s="73"/>
      <c r="O26" s="73"/>
      <c r="P26" s="73"/>
      <c r="Q26" s="74"/>
    </row>
    <row r="27" spans="1:17" ht="39.75">
      <c r="A27" s="78"/>
      <c r="B27" s="76"/>
      <c r="C27" s="76"/>
      <c r="D27" s="76"/>
      <c r="E27" s="1" t="s">
        <v>33</v>
      </c>
      <c r="F27" s="1" t="s">
        <v>36</v>
      </c>
      <c r="G27" s="1" t="s">
        <v>7</v>
      </c>
      <c r="H27" s="1" t="s">
        <v>65</v>
      </c>
      <c r="I27" s="1" t="s">
        <v>8</v>
      </c>
      <c r="J27" s="23" t="s">
        <v>9</v>
      </c>
      <c r="K27" s="23" t="s">
        <v>10</v>
      </c>
      <c r="L27" s="1" t="s">
        <v>5</v>
      </c>
      <c r="M27" s="1" t="s">
        <v>6</v>
      </c>
      <c r="N27" s="1" t="s">
        <v>7</v>
      </c>
      <c r="O27" s="1" t="s">
        <v>8</v>
      </c>
      <c r="P27" s="23" t="s">
        <v>9</v>
      </c>
      <c r="Q27" s="23" t="s">
        <v>10</v>
      </c>
    </row>
    <row r="28" spans="1:17" ht="31.5">
      <c r="A28" s="61">
        <v>1</v>
      </c>
      <c r="B28" s="22" t="s">
        <v>45</v>
      </c>
      <c r="C28" s="17">
        <v>12</v>
      </c>
      <c r="D28" s="46" t="s">
        <v>37</v>
      </c>
      <c r="E28" s="17"/>
      <c r="F28" s="17">
        <v>7</v>
      </c>
      <c r="G28" s="17">
        <v>5</v>
      </c>
      <c r="H28" s="17"/>
      <c r="I28" s="17"/>
      <c r="J28" s="47">
        <f>(E28+F28)/ C28*100</f>
        <v>58.333333333333336</v>
      </c>
      <c r="K28" s="47">
        <f>(E28+F28+G28)*100/C28</f>
        <v>100</v>
      </c>
      <c r="L28" s="17">
        <v>3</v>
      </c>
      <c r="M28" s="17">
        <v>8</v>
      </c>
      <c r="N28" s="17">
        <v>1</v>
      </c>
      <c r="O28" s="17"/>
      <c r="P28" s="47">
        <f>(L28+M28)/C28*100</f>
        <v>91.666666666666657</v>
      </c>
      <c r="Q28" s="47">
        <f>(L28+M28+N28)*100/C28</f>
        <v>100</v>
      </c>
    </row>
    <row r="29" spans="1:17" ht="31.5">
      <c r="A29" s="61">
        <v>2</v>
      </c>
      <c r="B29" s="22" t="s">
        <v>46</v>
      </c>
      <c r="C29" s="17">
        <v>20</v>
      </c>
      <c r="D29" s="46" t="s">
        <v>38</v>
      </c>
      <c r="E29" s="17">
        <v>1</v>
      </c>
      <c r="F29" s="17">
        <v>9</v>
      </c>
      <c r="G29" s="17">
        <v>8</v>
      </c>
      <c r="H29" s="17"/>
      <c r="I29" s="17"/>
      <c r="J29" s="47">
        <f>(E29+F29)/ 18*100</f>
        <v>55.555555555555557</v>
      </c>
      <c r="K29" s="47">
        <f>(E29+F29+G29)*100/18</f>
        <v>100</v>
      </c>
      <c r="L29" s="17">
        <v>3</v>
      </c>
      <c r="M29" s="17">
        <v>15</v>
      </c>
      <c r="N29" s="17"/>
      <c r="O29" s="17"/>
      <c r="P29" s="47">
        <f>(L29+M29)/18*100</f>
        <v>100</v>
      </c>
      <c r="Q29" s="47">
        <f>(L29+M29+N29)*100/18</f>
        <v>100</v>
      </c>
    </row>
    <row r="30" spans="1:17" ht="31.5">
      <c r="A30" s="61">
        <v>3</v>
      </c>
      <c r="B30" s="22" t="s">
        <v>47</v>
      </c>
      <c r="C30" s="17">
        <v>11</v>
      </c>
      <c r="D30" s="46" t="s">
        <v>53</v>
      </c>
      <c r="E30" s="17"/>
      <c r="F30" s="17">
        <v>6</v>
      </c>
      <c r="G30" s="17">
        <v>5</v>
      </c>
      <c r="H30" s="17"/>
      <c r="I30" s="17"/>
      <c r="J30" s="47">
        <f t="shared" ref="J30:J32" si="3">(E30+F30)/ C30*100</f>
        <v>54.54545454545454</v>
      </c>
      <c r="K30" s="47">
        <f>(E30+F30+G30)*100/C30</f>
        <v>100</v>
      </c>
      <c r="L30" s="17">
        <v>1</v>
      </c>
      <c r="M30" s="17">
        <v>7</v>
      </c>
      <c r="N30" s="17">
        <v>3</v>
      </c>
      <c r="O30" s="17"/>
      <c r="P30" s="47">
        <f>(L30+M30)/C30*100</f>
        <v>72.727272727272734</v>
      </c>
      <c r="Q30" s="47">
        <f>(L30+M30+N30)*100/C30</f>
        <v>100</v>
      </c>
    </row>
    <row r="31" spans="1:17" ht="47.25">
      <c r="A31" s="61">
        <v>4</v>
      </c>
      <c r="B31" s="97" t="s">
        <v>72</v>
      </c>
      <c r="C31" s="17">
        <v>17</v>
      </c>
      <c r="D31" s="46" t="s">
        <v>37</v>
      </c>
      <c r="E31" s="17"/>
      <c r="F31" s="17">
        <v>4</v>
      </c>
      <c r="G31" s="17">
        <v>11</v>
      </c>
      <c r="H31" s="17"/>
      <c r="I31" s="17">
        <v>2</v>
      </c>
      <c r="J31" s="47">
        <f t="shared" si="3"/>
        <v>23.52941176470588</v>
      </c>
      <c r="K31" s="47">
        <f>(E31+F31+G31)*100/C31</f>
        <v>88.235294117647058</v>
      </c>
      <c r="L31" s="17">
        <v>5</v>
      </c>
      <c r="M31" s="17">
        <v>10</v>
      </c>
      <c r="N31" s="17">
        <v>1</v>
      </c>
      <c r="O31" s="17">
        <v>1</v>
      </c>
      <c r="P31" s="47">
        <f>(L31+M31)/C31*100</f>
        <v>88.235294117647058</v>
      </c>
      <c r="Q31" s="47">
        <f>(L31+M31+N31)*100/C31</f>
        <v>94.117647058823536</v>
      </c>
    </row>
    <row r="32" spans="1:17" ht="31.5">
      <c r="A32" s="61">
        <v>5</v>
      </c>
      <c r="B32" s="97" t="s">
        <v>73</v>
      </c>
      <c r="C32" s="17">
        <v>16</v>
      </c>
      <c r="D32" s="46" t="s">
        <v>17</v>
      </c>
      <c r="E32" s="17"/>
      <c r="F32" s="17">
        <v>3</v>
      </c>
      <c r="G32" s="17">
        <v>10</v>
      </c>
      <c r="H32" s="17"/>
      <c r="I32" s="17">
        <v>3</v>
      </c>
      <c r="J32" s="47">
        <f t="shared" si="3"/>
        <v>18.75</v>
      </c>
      <c r="K32" s="47">
        <f>(E32+F32+G32)*100/C32</f>
        <v>81.25</v>
      </c>
      <c r="L32" s="17">
        <v>2</v>
      </c>
      <c r="M32" s="17">
        <v>9</v>
      </c>
      <c r="N32" s="17">
        <v>5</v>
      </c>
      <c r="O32" s="17"/>
      <c r="P32" s="47">
        <f>(L32+M32)/C32*100</f>
        <v>68.75</v>
      </c>
      <c r="Q32" s="47">
        <f>(L32+M32+N32)*100/C32</f>
        <v>100</v>
      </c>
    </row>
    <row r="33" spans="1:17" ht="21" customHeight="1">
      <c r="A33" s="70" t="s">
        <v>12</v>
      </c>
      <c r="B33" s="71"/>
      <c r="C33" s="26">
        <f>SUM(C28:C32)</f>
        <v>76</v>
      </c>
      <c r="D33" s="10" t="s">
        <v>27</v>
      </c>
      <c r="E33" s="26">
        <f>SUM(E28:E32)</f>
        <v>1</v>
      </c>
      <c r="F33" s="26">
        <f>SUM(F28:F32)</f>
        <v>29</v>
      </c>
      <c r="G33" s="26">
        <f>SUM(G28:G32)</f>
        <v>39</v>
      </c>
      <c r="H33" s="26"/>
      <c r="I33" s="26">
        <f>SUM(I28:I32)</f>
        <v>5</v>
      </c>
      <c r="J33" s="45">
        <f>SUM(J28:J32)/5</f>
        <v>42.142751039809859</v>
      </c>
      <c r="K33" s="45">
        <f>SUM(K28:K32)/5</f>
        <v>93.89705882352942</v>
      </c>
      <c r="L33" s="26">
        <f>SUM(L28:L32)</f>
        <v>14</v>
      </c>
      <c r="M33" s="26">
        <f>SUM(M28:M32)</f>
        <v>49</v>
      </c>
      <c r="N33" s="26">
        <f>SUM(N28:N32)</f>
        <v>10</v>
      </c>
      <c r="O33" s="26">
        <f>SUM(O28:O32)</f>
        <v>1</v>
      </c>
      <c r="P33" s="45">
        <f>SUM(P28:P32)/5</f>
        <v>84.275846702317295</v>
      </c>
      <c r="Q33" s="45">
        <f>SUM(Q28:Q32)/5</f>
        <v>98.82352941176471</v>
      </c>
    </row>
    <row r="34" spans="1:17" ht="18" customHeight="1">
      <c r="A34" s="14"/>
      <c r="B34" s="14" t="s">
        <v>68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.75">
      <c r="J35" s="9"/>
    </row>
    <row r="37" spans="1:17">
      <c r="J37" s="69"/>
    </row>
  </sheetData>
  <mergeCells count="27">
    <mergeCell ref="A14:B14"/>
    <mergeCell ref="A23:B23"/>
    <mergeCell ref="P16:Q16"/>
    <mergeCell ref="A17:A18"/>
    <mergeCell ref="B17:B18"/>
    <mergeCell ref="C17:C18"/>
    <mergeCell ref="D17:D18"/>
    <mergeCell ref="E17:K17"/>
    <mergeCell ref="L17:Q17"/>
    <mergeCell ref="B2:Q2"/>
    <mergeCell ref="E8:K8"/>
    <mergeCell ref="L8:Q8"/>
    <mergeCell ref="A8:A9"/>
    <mergeCell ref="B8:B9"/>
    <mergeCell ref="C8:C9"/>
    <mergeCell ref="D8:D9"/>
    <mergeCell ref="P7:Q7"/>
    <mergeCell ref="A4:P4"/>
    <mergeCell ref="D3:O3"/>
    <mergeCell ref="E5:N5"/>
    <mergeCell ref="A33:B33"/>
    <mergeCell ref="L26:Q26"/>
    <mergeCell ref="E26:K26"/>
    <mergeCell ref="D26:D27"/>
    <mergeCell ref="C26:C27"/>
    <mergeCell ref="B26:B27"/>
    <mergeCell ref="A26:A27"/>
  </mergeCells>
  <pageMargins left="0.2" right="0.2" top="0.36" bottom="0.28999999999999998" header="0.3" footer="0.3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topLeftCell="A31" workbookViewId="0">
      <selection activeCell="H16" sqref="H16"/>
    </sheetView>
  </sheetViews>
  <sheetFormatPr defaultRowHeight="15"/>
  <cols>
    <col min="2" max="2" width="11.7109375" customWidth="1"/>
    <col min="3" max="3" width="9.28515625" customWidth="1"/>
    <col min="6" max="6" width="7.85546875" customWidth="1"/>
    <col min="7" max="7" width="6.7109375" customWidth="1"/>
    <col min="8" max="8" width="7.7109375" customWidth="1"/>
    <col min="9" max="9" width="10.28515625" customWidth="1"/>
    <col min="11" max="12" width="8" customWidth="1"/>
    <col min="13" max="13" width="7.5703125" customWidth="1"/>
    <col min="15" max="15" width="9.7109375" customWidth="1"/>
  </cols>
  <sheetData>
    <row r="2" spans="1:17" ht="18.75" customHeight="1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3"/>
    </row>
    <row r="3" spans="1:17" ht="17.45" customHeight="1">
      <c r="A3" s="32"/>
      <c r="B3" s="32"/>
      <c r="C3" s="32"/>
      <c r="D3" s="81" t="s">
        <v>61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32"/>
      <c r="P3" s="32"/>
      <c r="Q3" s="3"/>
    </row>
    <row r="4" spans="1:17" ht="15.6" customHeight="1">
      <c r="A4" s="32"/>
      <c r="B4" s="81" t="s">
        <v>62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3"/>
    </row>
    <row r="5" spans="1:17" ht="13.9" customHeight="1">
      <c r="A5" s="32"/>
      <c r="B5" s="32"/>
      <c r="C5" s="32"/>
      <c r="D5" s="32"/>
      <c r="E5" s="87" t="s">
        <v>43</v>
      </c>
      <c r="F5" s="87"/>
      <c r="G5" s="87"/>
      <c r="H5" s="87"/>
      <c r="I5" s="87"/>
      <c r="J5" s="87"/>
      <c r="K5" s="87"/>
      <c r="L5" s="87"/>
      <c r="M5" s="16"/>
      <c r="N5" s="16"/>
      <c r="O5" s="32"/>
      <c r="P5" s="32"/>
      <c r="Q5" s="3"/>
    </row>
    <row r="6" spans="1:17" ht="13.9" customHeight="1">
      <c r="A6" s="16"/>
      <c r="B6" s="16"/>
      <c r="C6" s="16"/>
      <c r="D6" s="16"/>
      <c r="E6" s="16"/>
      <c r="F6" s="16"/>
      <c r="G6" s="67"/>
      <c r="H6" s="16"/>
      <c r="I6" s="16"/>
      <c r="J6" s="16"/>
      <c r="K6" s="16"/>
      <c r="L6" s="16"/>
      <c r="M6" s="16"/>
      <c r="N6" s="16"/>
      <c r="O6" s="16"/>
      <c r="P6" s="16"/>
      <c r="Q6" s="3"/>
    </row>
    <row r="7" spans="1:17" ht="15.75">
      <c r="A7" s="33" t="s">
        <v>19</v>
      </c>
      <c r="B7" s="33"/>
      <c r="C7" s="33"/>
      <c r="D7" s="34"/>
      <c r="E7" s="34"/>
      <c r="I7" s="65"/>
      <c r="M7" s="79" t="s">
        <v>14</v>
      </c>
      <c r="N7" s="79"/>
    </row>
    <row r="8" spans="1:17" ht="19.149999999999999" customHeight="1"/>
    <row r="9" spans="1:17" ht="15.75" customHeight="1">
      <c r="A9" s="82" t="s">
        <v>0</v>
      </c>
      <c r="B9" s="82" t="s">
        <v>11</v>
      </c>
      <c r="C9" s="82" t="s">
        <v>1</v>
      </c>
      <c r="D9" s="84" t="s">
        <v>2</v>
      </c>
      <c r="E9" s="85"/>
      <c r="F9" s="85"/>
      <c r="G9" s="85"/>
      <c r="H9" s="85"/>
      <c r="I9" s="85"/>
      <c r="J9" s="86"/>
      <c r="K9" s="84" t="s">
        <v>3</v>
      </c>
      <c r="L9" s="85"/>
      <c r="M9" s="85"/>
      <c r="N9" s="85"/>
      <c r="O9" s="85"/>
      <c r="P9" s="86"/>
    </row>
    <row r="10" spans="1:17" ht="38.25">
      <c r="A10" s="83"/>
      <c r="B10" s="83"/>
      <c r="C10" s="83"/>
      <c r="D10" s="23" t="s">
        <v>39</v>
      </c>
      <c r="E10" s="23" t="s">
        <v>40</v>
      </c>
      <c r="F10" s="23" t="s">
        <v>7</v>
      </c>
      <c r="G10" s="23" t="s">
        <v>65</v>
      </c>
      <c r="H10" s="23" t="s">
        <v>8</v>
      </c>
      <c r="I10" s="23" t="s">
        <v>9</v>
      </c>
      <c r="J10" s="23" t="s">
        <v>10</v>
      </c>
      <c r="K10" s="23" t="s">
        <v>5</v>
      </c>
      <c r="L10" s="23" t="s">
        <v>6</v>
      </c>
      <c r="M10" s="23" t="s">
        <v>7</v>
      </c>
      <c r="N10" s="23" t="s">
        <v>8</v>
      </c>
      <c r="O10" s="23" t="s">
        <v>9</v>
      </c>
      <c r="P10" s="23" t="s">
        <v>10</v>
      </c>
    </row>
    <row r="11" spans="1:17" ht="15.75">
      <c r="A11" s="18">
        <v>1</v>
      </c>
      <c r="B11" s="22" t="s">
        <v>45</v>
      </c>
      <c r="C11" s="17">
        <v>12</v>
      </c>
      <c r="D11" s="17"/>
      <c r="E11" s="17">
        <v>7</v>
      </c>
      <c r="F11" s="17">
        <v>5</v>
      </c>
      <c r="G11" s="17"/>
      <c r="H11" s="17"/>
      <c r="I11" s="50">
        <f>(D11+E11)/C11*100</f>
        <v>58.333333333333336</v>
      </c>
      <c r="J11" s="50">
        <f>(D11+E11+F11)/C11*100</f>
        <v>100</v>
      </c>
      <c r="K11" s="51">
        <v>3</v>
      </c>
      <c r="L11" s="51">
        <v>8</v>
      </c>
      <c r="M11" s="51">
        <v>1</v>
      </c>
      <c r="N11" s="51"/>
      <c r="O11" s="50">
        <f>(K11+L11)/C11*100</f>
        <v>91.666666666666657</v>
      </c>
      <c r="P11" s="50">
        <f>(K11+L11+M11)/C11*100</f>
        <v>100</v>
      </c>
    </row>
    <row r="12" spans="1:17" ht="15.75">
      <c r="A12" s="18">
        <v>2</v>
      </c>
      <c r="B12" s="22" t="s">
        <v>46</v>
      </c>
      <c r="C12" s="17">
        <v>20</v>
      </c>
      <c r="D12" s="17">
        <v>1</v>
      </c>
      <c r="E12" s="17">
        <v>9</v>
      </c>
      <c r="F12" s="17">
        <v>8</v>
      </c>
      <c r="G12" s="17"/>
      <c r="H12" s="17"/>
      <c r="I12" s="50">
        <f>(D12+E12)/18*100</f>
        <v>55.555555555555557</v>
      </c>
      <c r="J12" s="50">
        <f>(D12+E12+F12)/18*100</f>
        <v>100</v>
      </c>
      <c r="K12" s="51">
        <v>3</v>
      </c>
      <c r="L12" s="51">
        <v>15</v>
      </c>
      <c r="M12" s="51"/>
      <c r="N12" s="51"/>
      <c r="O12" s="50">
        <f>(K12+L12)/18*100</f>
        <v>100</v>
      </c>
      <c r="P12" s="50">
        <f>(K12+L12+M12)/18*100</f>
        <v>100</v>
      </c>
    </row>
    <row r="13" spans="1:17" ht="15.75">
      <c r="A13" s="18">
        <v>3</v>
      </c>
      <c r="B13" s="22" t="s">
        <v>52</v>
      </c>
      <c r="C13" s="17">
        <v>17</v>
      </c>
      <c r="D13" s="51"/>
      <c r="E13" s="51">
        <v>4</v>
      </c>
      <c r="F13" s="51">
        <v>11</v>
      </c>
      <c r="G13" s="51"/>
      <c r="H13" s="51">
        <v>2</v>
      </c>
      <c r="I13" s="50">
        <f t="shared" ref="I13:I17" si="0">(D13+E13)/C13*100</f>
        <v>23.52941176470588</v>
      </c>
      <c r="J13" s="50">
        <f t="shared" ref="J13:J17" si="1">(D13+E13+F13)/C13*100</f>
        <v>88.235294117647058</v>
      </c>
      <c r="K13" s="51">
        <v>5</v>
      </c>
      <c r="L13" s="51">
        <v>10</v>
      </c>
      <c r="M13" s="51">
        <v>1</v>
      </c>
      <c r="N13" s="51">
        <v>1</v>
      </c>
      <c r="O13" s="50">
        <f t="shared" ref="O13:O17" si="2">(K13+L13)/C13*100</f>
        <v>88.235294117647058</v>
      </c>
      <c r="P13" s="50">
        <f t="shared" ref="P13:P17" si="3">(K13+L13+M13)/C13*100</f>
        <v>94.117647058823522</v>
      </c>
    </row>
    <row r="14" spans="1:17" ht="15.75">
      <c r="A14" s="18">
        <v>4</v>
      </c>
      <c r="B14" s="22" t="s">
        <v>48</v>
      </c>
      <c r="C14" s="12">
        <v>17</v>
      </c>
      <c r="D14" s="17"/>
      <c r="E14" s="17">
        <v>8</v>
      </c>
      <c r="F14" s="17">
        <v>9</v>
      </c>
      <c r="G14" s="17"/>
      <c r="H14" s="51"/>
      <c r="I14" s="50">
        <f t="shared" si="0"/>
        <v>47.058823529411761</v>
      </c>
      <c r="J14" s="50">
        <f t="shared" si="1"/>
        <v>100</v>
      </c>
      <c r="K14" s="51"/>
      <c r="L14" s="51">
        <v>15</v>
      </c>
      <c r="M14" s="51">
        <v>2</v>
      </c>
      <c r="N14" s="51"/>
      <c r="O14" s="50">
        <f t="shared" si="2"/>
        <v>88.235294117647058</v>
      </c>
      <c r="P14" s="50">
        <f t="shared" si="3"/>
        <v>100</v>
      </c>
    </row>
    <row r="15" spans="1:17" ht="15.75">
      <c r="A15" s="18">
        <v>5</v>
      </c>
      <c r="B15" s="2" t="s">
        <v>49</v>
      </c>
      <c r="C15" s="17">
        <v>19</v>
      </c>
      <c r="D15" s="17">
        <v>1</v>
      </c>
      <c r="E15" s="17">
        <v>5</v>
      </c>
      <c r="F15" s="17">
        <v>13</v>
      </c>
      <c r="G15" s="17"/>
      <c r="H15" s="17"/>
      <c r="I15" s="50">
        <f t="shared" si="0"/>
        <v>31.578947368421051</v>
      </c>
      <c r="J15" s="50">
        <f t="shared" si="1"/>
        <v>100</v>
      </c>
      <c r="K15" s="51">
        <v>4</v>
      </c>
      <c r="L15" s="51">
        <v>11</v>
      </c>
      <c r="M15" s="51">
        <v>4</v>
      </c>
      <c r="N15" s="51"/>
      <c r="O15" s="50">
        <f t="shared" si="2"/>
        <v>78.94736842105263</v>
      </c>
      <c r="P15" s="50">
        <f t="shared" si="3"/>
        <v>100</v>
      </c>
    </row>
    <row r="16" spans="1:17" ht="15.75">
      <c r="A16" s="18">
        <v>6</v>
      </c>
      <c r="B16" s="22" t="s">
        <v>56</v>
      </c>
      <c r="C16" s="17">
        <v>20</v>
      </c>
      <c r="D16" s="51"/>
      <c r="E16" s="51">
        <v>8</v>
      </c>
      <c r="F16" s="51">
        <v>12</v>
      </c>
      <c r="G16" s="51"/>
      <c r="H16" s="51"/>
      <c r="I16" s="50">
        <f t="shared" si="0"/>
        <v>40</v>
      </c>
      <c r="J16" s="50">
        <f t="shared" si="1"/>
        <v>100</v>
      </c>
      <c r="K16" s="51"/>
      <c r="L16" s="51"/>
      <c r="M16" s="51"/>
      <c r="N16" s="51"/>
      <c r="O16" s="50">
        <f t="shared" si="2"/>
        <v>0</v>
      </c>
      <c r="P16" s="50">
        <f t="shared" si="3"/>
        <v>0</v>
      </c>
    </row>
    <row r="17" spans="1:16" ht="15.75">
      <c r="A17" s="35">
        <v>7</v>
      </c>
      <c r="B17" s="2" t="s">
        <v>58</v>
      </c>
      <c r="C17" s="11">
        <v>25</v>
      </c>
      <c r="D17" s="49"/>
      <c r="E17" s="49">
        <v>1</v>
      </c>
      <c r="F17" s="49">
        <v>23</v>
      </c>
      <c r="G17" s="49"/>
      <c r="H17" s="49">
        <v>1</v>
      </c>
      <c r="I17" s="55">
        <f t="shared" si="0"/>
        <v>4</v>
      </c>
      <c r="J17" s="50">
        <f t="shared" si="1"/>
        <v>96</v>
      </c>
      <c r="K17" s="49"/>
      <c r="L17" s="49"/>
      <c r="M17" s="49"/>
      <c r="N17" s="11"/>
      <c r="O17" s="50">
        <f t="shared" si="2"/>
        <v>0</v>
      </c>
      <c r="P17" s="50">
        <f t="shared" si="3"/>
        <v>0</v>
      </c>
    </row>
    <row r="18" spans="1:16" ht="15.6" customHeight="1">
      <c r="A18" s="90" t="s">
        <v>12</v>
      </c>
      <c r="B18" s="91"/>
      <c r="C18" s="52">
        <f>C11+C12+C13+C14+C15+C16+C17</f>
        <v>130</v>
      </c>
      <c r="D18" s="53">
        <f>SUM(D11:D17)</f>
        <v>2</v>
      </c>
      <c r="E18" s="53">
        <f>SUM(E11:E17)</f>
        <v>42</v>
      </c>
      <c r="F18" s="53">
        <f>SUM(F11:F17)</f>
        <v>81</v>
      </c>
      <c r="G18" s="53"/>
      <c r="H18" s="53">
        <f>SUM(H11:H17)</f>
        <v>3</v>
      </c>
      <c r="I18" s="54">
        <f>SUM(I11:I17)/7</f>
        <v>37.150867364489656</v>
      </c>
      <c r="J18" s="54">
        <f>SUM(J11:J17)/7</f>
        <v>97.747899159663874</v>
      </c>
      <c r="K18" s="53">
        <f>SUM(K11:K17)</f>
        <v>15</v>
      </c>
      <c r="L18" s="53">
        <f>SUM(L11:L17)</f>
        <v>59</v>
      </c>
      <c r="M18" s="52">
        <f>SUM(M11:M17)</f>
        <v>8</v>
      </c>
      <c r="N18" s="52">
        <f>SUM(N11:N17)</f>
        <v>1</v>
      </c>
      <c r="O18" s="56">
        <f>SUM(O11:O17)/6</f>
        <v>74.514103887168901</v>
      </c>
      <c r="P18" s="56">
        <f>SUM(P11:P17)/6</f>
        <v>82.352941176470594</v>
      </c>
    </row>
    <row r="19" spans="1:16" ht="14.45" customHeight="1">
      <c r="B19" s="14" t="s">
        <v>67</v>
      </c>
      <c r="C19" s="14"/>
      <c r="D19" s="14"/>
      <c r="E19" s="14"/>
      <c r="F19" s="14"/>
      <c r="G19" s="14"/>
      <c r="H19" s="14"/>
      <c r="I19" s="14"/>
      <c r="J19" s="14"/>
    </row>
    <row r="20" spans="1:16" ht="14.45" customHeight="1">
      <c r="B20" s="14"/>
      <c r="C20" s="14"/>
      <c r="D20" s="14"/>
      <c r="E20" s="14"/>
      <c r="F20" s="14"/>
      <c r="G20" s="14"/>
      <c r="H20" s="14"/>
      <c r="I20" s="14"/>
      <c r="J20" s="14"/>
    </row>
    <row r="21" spans="1:16" ht="14.45" customHeight="1">
      <c r="B21" s="14"/>
      <c r="C21" s="14"/>
      <c r="D21" s="14"/>
      <c r="E21" s="14"/>
      <c r="F21" s="14"/>
      <c r="G21" s="14"/>
      <c r="H21" s="14"/>
      <c r="I21" s="14"/>
      <c r="J21" s="14"/>
    </row>
    <row r="22" spans="1:16" ht="15.75">
      <c r="A22" s="33" t="s">
        <v>23</v>
      </c>
      <c r="B22" s="33"/>
      <c r="C22" s="33"/>
      <c r="D22" s="34"/>
      <c r="E22" s="34"/>
      <c r="N22" s="79" t="s">
        <v>14</v>
      </c>
      <c r="O22" s="79"/>
    </row>
    <row r="23" spans="1:16" ht="17.45" customHeight="1"/>
    <row r="24" spans="1:16" ht="15.75">
      <c r="A24" s="82" t="s">
        <v>0</v>
      </c>
      <c r="B24" s="82" t="s">
        <v>11</v>
      </c>
      <c r="C24" s="82" t="s">
        <v>1</v>
      </c>
      <c r="D24" s="72" t="s">
        <v>2</v>
      </c>
      <c r="E24" s="73"/>
      <c r="F24" s="73"/>
      <c r="G24" s="73"/>
      <c r="H24" s="73"/>
      <c r="I24" s="73"/>
      <c r="J24" s="74"/>
      <c r="K24" s="72" t="s">
        <v>3</v>
      </c>
      <c r="L24" s="73"/>
      <c r="M24" s="73"/>
      <c r="N24" s="73"/>
      <c r="O24" s="73"/>
      <c r="P24" s="74"/>
    </row>
    <row r="25" spans="1:16" ht="38.25">
      <c r="A25" s="83"/>
      <c r="B25" s="83"/>
      <c r="C25" s="83"/>
      <c r="D25" s="1" t="s">
        <v>29</v>
      </c>
      <c r="E25" s="1" t="s">
        <v>28</v>
      </c>
      <c r="F25" s="1" t="s">
        <v>7</v>
      </c>
      <c r="G25" s="1" t="s">
        <v>65</v>
      </c>
      <c r="H25" s="1" t="s">
        <v>8</v>
      </c>
      <c r="I25" s="23" t="s">
        <v>9</v>
      </c>
      <c r="J25" s="23" t="s">
        <v>10</v>
      </c>
      <c r="K25" s="1" t="s">
        <v>5</v>
      </c>
      <c r="L25" s="1" t="s">
        <v>6</v>
      </c>
      <c r="M25" s="1" t="s">
        <v>7</v>
      </c>
      <c r="N25" s="1" t="s">
        <v>8</v>
      </c>
      <c r="O25" s="23" t="s">
        <v>9</v>
      </c>
      <c r="P25" s="23" t="s">
        <v>10</v>
      </c>
    </row>
    <row r="26" spans="1:16" ht="15.75">
      <c r="A26" s="2">
        <v>1</v>
      </c>
      <c r="B26" s="2" t="s">
        <v>47</v>
      </c>
      <c r="C26" s="11">
        <v>11</v>
      </c>
      <c r="D26" s="11"/>
      <c r="E26" s="24">
        <v>6</v>
      </c>
      <c r="F26" s="24">
        <v>5</v>
      </c>
      <c r="G26" s="24"/>
      <c r="H26" s="24"/>
      <c r="I26" s="50">
        <f t="shared" ref="I26:I28" si="4">(D26+E26)/C26*100</f>
        <v>54.54545454545454</v>
      </c>
      <c r="J26" s="50">
        <f>(D26+E26+F26)/C26*100</f>
        <v>100</v>
      </c>
      <c r="K26" s="11">
        <v>1</v>
      </c>
      <c r="L26" s="11">
        <v>7</v>
      </c>
      <c r="M26" s="11">
        <v>3</v>
      </c>
      <c r="N26" s="11"/>
      <c r="O26" s="50">
        <f t="shared" ref="O26:O28" si="5">(K26+L26)/C26*100</f>
        <v>72.727272727272734</v>
      </c>
      <c r="P26" s="50">
        <f t="shared" ref="P26:P28" si="6">(K26+L26+M26)/C26*100</f>
        <v>100</v>
      </c>
    </row>
    <row r="27" spans="1:16" ht="15.75">
      <c r="A27" s="2">
        <v>2</v>
      </c>
      <c r="B27" s="2" t="s">
        <v>51</v>
      </c>
      <c r="C27" s="11">
        <v>14</v>
      </c>
      <c r="D27" s="11"/>
      <c r="E27" s="11">
        <v>5</v>
      </c>
      <c r="F27" s="11">
        <v>9</v>
      </c>
      <c r="G27" s="11"/>
      <c r="H27" s="11"/>
      <c r="I27" s="50">
        <f t="shared" si="4"/>
        <v>35.714285714285715</v>
      </c>
      <c r="J27" s="50">
        <f t="shared" ref="J27:J28" si="7">(D27+E27+F27)/C27*100</f>
        <v>100</v>
      </c>
      <c r="K27" s="11"/>
      <c r="L27" s="11">
        <v>8</v>
      </c>
      <c r="M27" s="11">
        <v>6</v>
      </c>
      <c r="N27" s="11"/>
      <c r="O27" s="50">
        <f t="shared" si="5"/>
        <v>57.142857142857139</v>
      </c>
      <c r="P27" s="50">
        <f t="shared" si="6"/>
        <v>100</v>
      </c>
    </row>
    <row r="28" spans="1:16" ht="15.75">
      <c r="A28" s="2">
        <v>3</v>
      </c>
      <c r="B28" s="62" t="s">
        <v>59</v>
      </c>
      <c r="C28" s="17">
        <v>15</v>
      </c>
      <c r="D28" s="17"/>
      <c r="E28" s="17">
        <v>1</v>
      </c>
      <c r="F28" s="17">
        <v>13</v>
      </c>
      <c r="G28" s="17"/>
      <c r="H28" s="17">
        <v>1</v>
      </c>
      <c r="I28" s="50">
        <f t="shared" si="4"/>
        <v>6.666666666666667</v>
      </c>
      <c r="J28" s="50">
        <f t="shared" si="7"/>
        <v>93.333333333333329</v>
      </c>
      <c r="K28" s="17"/>
      <c r="L28" s="17">
        <v>8</v>
      </c>
      <c r="M28" s="17">
        <v>6</v>
      </c>
      <c r="N28" s="17">
        <v>1</v>
      </c>
      <c r="O28" s="50">
        <f t="shared" si="5"/>
        <v>53.333333333333336</v>
      </c>
      <c r="P28" s="50">
        <f t="shared" si="6"/>
        <v>93.333333333333329</v>
      </c>
    </row>
    <row r="29" spans="1:16" ht="18.600000000000001" customHeight="1">
      <c r="A29" s="88" t="s">
        <v>12</v>
      </c>
      <c r="B29" s="89"/>
      <c r="C29" s="52">
        <f>SUM(C26:C28)</f>
        <v>40</v>
      </c>
      <c r="D29" s="52"/>
      <c r="E29" s="52">
        <f>SUM(E26:E28)</f>
        <v>12</v>
      </c>
      <c r="F29" s="52">
        <f>SUM(F26:F28)</f>
        <v>27</v>
      </c>
      <c r="G29" s="52"/>
      <c r="H29" s="52">
        <f>SUM(H26:H28)</f>
        <v>1</v>
      </c>
      <c r="I29" s="56">
        <f>SUM(I26:I28)/3</f>
        <v>32.308802308802306</v>
      </c>
      <c r="J29" s="56">
        <f>SUM(J26:J28)/3</f>
        <v>97.777777777777771</v>
      </c>
      <c r="K29" s="52">
        <f>SUM(K26:K28)</f>
        <v>1</v>
      </c>
      <c r="L29" s="52">
        <f>SUM(L26:L28)</f>
        <v>23</v>
      </c>
      <c r="M29" s="52">
        <f>SUM(M26:M28)</f>
        <v>15</v>
      </c>
      <c r="N29" s="52"/>
      <c r="O29" s="57">
        <f>SUM(O26:O28)/2</f>
        <v>91.601731601731601</v>
      </c>
      <c r="P29" s="57">
        <f>SUM(P26:P28)/2</f>
        <v>146.66666666666666</v>
      </c>
    </row>
    <row r="30" spans="1:16" ht="15.6" customHeight="1"/>
    <row r="32" spans="1:16" ht="13.9" customHeight="1"/>
    <row r="33" spans="1:16" ht="15.6" customHeight="1">
      <c r="A33" s="33" t="s">
        <v>20</v>
      </c>
      <c r="B33" s="33"/>
      <c r="C33" s="33"/>
      <c r="D33" s="36"/>
      <c r="N33" s="79" t="s">
        <v>14</v>
      </c>
      <c r="O33" s="79"/>
    </row>
    <row r="34" spans="1:16" ht="15.75">
      <c r="A34" s="82" t="s">
        <v>0</v>
      </c>
      <c r="B34" s="82" t="s">
        <v>11</v>
      </c>
      <c r="C34" s="82" t="s">
        <v>1</v>
      </c>
      <c r="D34" s="72" t="s">
        <v>2</v>
      </c>
      <c r="E34" s="73"/>
      <c r="F34" s="73"/>
      <c r="G34" s="73"/>
      <c r="H34" s="73"/>
      <c r="I34" s="73"/>
      <c r="J34" s="74"/>
      <c r="K34" s="72" t="s">
        <v>3</v>
      </c>
      <c r="L34" s="73"/>
      <c r="M34" s="73"/>
      <c r="N34" s="73"/>
      <c r="O34" s="73"/>
      <c r="P34" s="74"/>
    </row>
    <row r="35" spans="1:16" ht="38.25">
      <c r="A35" s="83"/>
      <c r="B35" s="83"/>
      <c r="C35" s="83"/>
      <c r="D35" s="1" t="s">
        <v>30</v>
      </c>
      <c r="E35" s="1" t="s">
        <v>31</v>
      </c>
      <c r="F35" s="1" t="s">
        <v>7</v>
      </c>
      <c r="G35" s="1" t="s">
        <v>65</v>
      </c>
      <c r="H35" s="1" t="s">
        <v>8</v>
      </c>
      <c r="I35" s="23" t="s">
        <v>9</v>
      </c>
      <c r="J35" s="23" t="s">
        <v>10</v>
      </c>
      <c r="K35" s="1" t="s">
        <v>5</v>
      </c>
      <c r="L35" s="1" t="s">
        <v>6</v>
      </c>
      <c r="M35" s="1" t="s">
        <v>7</v>
      </c>
      <c r="N35" s="1" t="s">
        <v>8</v>
      </c>
      <c r="O35" s="23" t="s">
        <v>9</v>
      </c>
      <c r="P35" s="23" t="s">
        <v>10</v>
      </c>
    </row>
    <row r="36" spans="1:16" ht="18" customHeight="1">
      <c r="A36" s="2">
        <v>1</v>
      </c>
      <c r="B36" s="22" t="s">
        <v>54</v>
      </c>
      <c r="C36" s="17">
        <v>16</v>
      </c>
      <c r="D36" s="17"/>
      <c r="E36" s="17">
        <v>3</v>
      </c>
      <c r="F36" s="17">
        <v>10</v>
      </c>
      <c r="G36" s="17"/>
      <c r="H36" s="17">
        <v>3</v>
      </c>
      <c r="I36" s="50">
        <f t="shared" ref="I36:I38" si="8">(D36+E36)/C36*100</f>
        <v>18.75</v>
      </c>
      <c r="J36" s="50">
        <f>(D36+E36+F36)/C36*100</f>
        <v>81.25</v>
      </c>
      <c r="K36" s="17">
        <v>2</v>
      </c>
      <c r="L36" s="17">
        <v>9</v>
      </c>
      <c r="M36" s="17">
        <v>5</v>
      </c>
      <c r="N36" s="17"/>
      <c r="O36" s="50">
        <f>(K36+L36)/C36*100</f>
        <v>68.75</v>
      </c>
      <c r="P36" s="50">
        <f>(K36+L36+M36)/C36*100</f>
        <v>100</v>
      </c>
    </row>
    <row r="37" spans="1:16" ht="15.75">
      <c r="A37" s="2">
        <v>2</v>
      </c>
      <c r="B37" s="22" t="s">
        <v>50</v>
      </c>
      <c r="C37" s="17">
        <v>15</v>
      </c>
      <c r="D37" s="17"/>
      <c r="E37" s="17">
        <v>1</v>
      </c>
      <c r="F37" s="17">
        <v>12</v>
      </c>
      <c r="G37" s="17">
        <v>1</v>
      </c>
      <c r="H37" s="17"/>
      <c r="I37" s="50">
        <f>(D37+E37)/14*100</f>
        <v>7.1428571428571423</v>
      </c>
      <c r="J37" s="47">
        <f>(D37+E37+F37)/14*100</f>
        <v>92.857142857142861</v>
      </c>
      <c r="K37" s="17">
        <v>8</v>
      </c>
      <c r="L37" s="17">
        <v>1</v>
      </c>
      <c r="M37" s="17">
        <v>5</v>
      </c>
      <c r="N37" s="17"/>
      <c r="O37" s="50">
        <f>(K37+L37)/14*100</f>
        <v>64.285714285714292</v>
      </c>
      <c r="P37" s="50">
        <f>(K37+L37+M37)/14*100</f>
        <v>100</v>
      </c>
    </row>
    <row r="38" spans="1:16" ht="15.75">
      <c r="A38" s="2">
        <v>3</v>
      </c>
      <c r="B38" s="22" t="s">
        <v>57</v>
      </c>
      <c r="C38" s="17">
        <v>19</v>
      </c>
      <c r="D38" s="17"/>
      <c r="E38" s="17">
        <v>2</v>
      </c>
      <c r="F38" s="17">
        <v>15</v>
      </c>
      <c r="G38" s="17">
        <v>2</v>
      </c>
      <c r="H38" s="17"/>
      <c r="I38" s="50">
        <f t="shared" si="8"/>
        <v>10.526315789473683</v>
      </c>
      <c r="J38" s="47">
        <f>(D38+E38+F38)/C38*100</f>
        <v>89.473684210526315</v>
      </c>
      <c r="K38" s="17"/>
      <c r="L38" s="17"/>
      <c r="M38" s="17"/>
      <c r="N38" s="17"/>
      <c r="O38" s="50">
        <f t="shared" ref="O38" si="9">(K38+L38)/C38*100</f>
        <v>0</v>
      </c>
      <c r="P38" s="50">
        <f t="shared" ref="P38" si="10">(K38+L38+M38)/C38*100</f>
        <v>0</v>
      </c>
    </row>
    <row r="39" spans="1:16" ht="15.75">
      <c r="A39" s="88" t="s">
        <v>12</v>
      </c>
      <c r="B39" s="92"/>
      <c r="C39" s="52">
        <f t="shared" ref="C39:H39" si="11">SUM(C36:C38)</f>
        <v>50</v>
      </c>
      <c r="D39" s="44">
        <f t="shared" si="11"/>
        <v>0</v>
      </c>
      <c r="E39" s="44">
        <f t="shared" si="11"/>
        <v>6</v>
      </c>
      <c r="F39" s="44">
        <f t="shared" si="11"/>
        <v>37</v>
      </c>
      <c r="G39" s="44">
        <f t="shared" si="11"/>
        <v>3</v>
      </c>
      <c r="H39" s="44">
        <f t="shared" si="11"/>
        <v>3</v>
      </c>
      <c r="I39" s="58">
        <f>SUM(I36:I38)/3</f>
        <v>12.139724310776941</v>
      </c>
      <c r="J39" s="58">
        <f>SUM(J36:J38)/3</f>
        <v>87.860275689223059</v>
      </c>
      <c r="K39" s="44">
        <f>SUM(K36:K38)</f>
        <v>10</v>
      </c>
      <c r="L39" s="44">
        <f>SUM(L36:L38)</f>
        <v>10</v>
      </c>
      <c r="M39" s="44">
        <f>SUM(M36:M38)</f>
        <v>10</v>
      </c>
      <c r="N39" s="44">
        <f>SUM(N36:N38)</f>
        <v>0</v>
      </c>
      <c r="O39" s="58">
        <f>SUM(O36:O38)/3</f>
        <v>44.345238095238095</v>
      </c>
      <c r="P39" s="58">
        <f>SUM(P36:P38)/3</f>
        <v>66.666666666666671</v>
      </c>
    </row>
    <row r="40" spans="1:16">
      <c r="B40" s="14" t="s">
        <v>66</v>
      </c>
      <c r="C40" s="14"/>
      <c r="D40" s="14"/>
      <c r="E40" s="14"/>
      <c r="F40" s="14"/>
      <c r="G40" s="14"/>
      <c r="H40" s="14"/>
      <c r="I40" s="14"/>
      <c r="J40" s="14"/>
    </row>
  </sheetData>
  <mergeCells count="25">
    <mergeCell ref="A39:B39"/>
    <mergeCell ref="N33:O33"/>
    <mergeCell ref="A34:A35"/>
    <mergeCell ref="B34:B35"/>
    <mergeCell ref="C34:C35"/>
    <mergeCell ref="D34:J34"/>
    <mergeCell ref="K34:P34"/>
    <mergeCell ref="A29:B29"/>
    <mergeCell ref="A18:B18"/>
    <mergeCell ref="N22:O22"/>
    <mergeCell ref="A24:A25"/>
    <mergeCell ref="B24:B25"/>
    <mergeCell ref="C24:C25"/>
    <mergeCell ref="D24:J24"/>
    <mergeCell ref="K24:P24"/>
    <mergeCell ref="A2:P2"/>
    <mergeCell ref="M7:N7"/>
    <mergeCell ref="A9:A10"/>
    <mergeCell ref="B9:B10"/>
    <mergeCell ref="C9:C10"/>
    <mergeCell ref="D9:J9"/>
    <mergeCell ref="K9:P9"/>
    <mergeCell ref="B4:P4"/>
    <mergeCell ref="D3:N3"/>
    <mergeCell ref="E5:L5"/>
  </mergeCells>
  <pageMargins left="0.41" right="0.2" top="0.2" bottom="0.28999999999999998" header="0.18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>
      <selection activeCell="H32" sqref="H32"/>
    </sheetView>
  </sheetViews>
  <sheetFormatPr defaultRowHeight="15"/>
  <cols>
    <col min="1" max="1" width="7" customWidth="1"/>
    <col min="2" max="2" width="11.7109375" customWidth="1"/>
    <col min="3" max="3" width="10.42578125" customWidth="1"/>
    <col min="4" max="4" width="8.42578125" customWidth="1"/>
    <col min="6" max="6" width="7.140625" customWidth="1"/>
    <col min="7" max="7" width="7.5703125" customWidth="1"/>
    <col min="8" max="8" width="8.28515625" customWidth="1"/>
    <col min="9" max="9" width="9" bestFit="1" customWidth="1"/>
  </cols>
  <sheetData>
    <row r="1" spans="1:16" ht="15.75">
      <c r="B1" s="94" t="s">
        <v>44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6" ht="15.75">
      <c r="B2" s="38"/>
      <c r="C2" s="38"/>
      <c r="D2" s="38"/>
      <c r="E2" s="94" t="s">
        <v>63</v>
      </c>
      <c r="F2" s="94"/>
      <c r="G2" s="94"/>
      <c r="H2" s="94"/>
      <c r="I2" s="94"/>
      <c r="J2" s="94"/>
      <c r="K2" s="94"/>
      <c r="L2" s="94"/>
      <c r="M2" s="38"/>
      <c r="N2" s="38"/>
      <c r="O2" s="38"/>
    </row>
    <row r="3" spans="1:16" ht="15.75">
      <c r="B3" s="39"/>
      <c r="C3" s="39"/>
      <c r="D3" s="94" t="s">
        <v>64</v>
      </c>
      <c r="E3" s="94"/>
      <c r="F3" s="94"/>
      <c r="G3" s="94"/>
      <c r="H3" s="94"/>
      <c r="I3" s="94"/>
      <c r="J3" s="94"/>
      <c r="K3" s="94"/>
      <c r="L3" s="94"/>
      <c r="M3" s="94"/>
      <c r="N3" s="37"/>
      <c r="O3" s="37"/>
    </row>
    <row r="4" spans="1:16" ht="15.75">
      <c r="B4" s="39"/>
      <c r="C4" s="39"/>
      <c r="D4" s="94" t="s">
        <v>43</v>
      </c>
      <c r="E4" s="94"/>
      <c r="F4" s="94"/>
      <c r="G4" s="94"/>
      <c r="H4" s="94"/>
      <c r="I4" s="94"/>
      <c r="J4" s="94"/>
      <c r="K4" s="94"/>
      <c r="L4" s="94"/>
      <c r="M4" s="64"/>
      <c r="N4" s="37"/>
      <c r="O4" s="37"/>
    </row>
    <row r="5" spans="1:16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5.75">
      <c r="A6" s="82" t="s">
        <v>0</v>
      </c>
      <c r="B6" s="82" t="s">
        <v>11</v>
      </c>
      <c r="C6" s="82" t="s">
        <v>15</v>
      </c>
      <c r="D6" s="72" t="s">
        <v>2</v>
      </c>
      <c r="E6" s="73"/>
      <c r="F6" s="73"/>
      <c r="G6" s="73"/>
      <c r="H6" s="73"/>
      <c r="I6" s="73"/>
      <c r="J6" s="74"/>
      <c r="K6" s="72" t="s">
        <v>3</v>
      </c>
      <c r="L6" s="73"/>
      <c r="M6" s="73"/>
      <c r="N6" s="73"/>
      <c r="O6" s="73"/>
      <c r="P6" s="74"/>
    </row>
    <row r="7" spans="1:16" ht="38.25">
      <c r="A7" s="83"/>
      <c r="B7" s="83"/>
      <c r="C7" s="83"/>
      <c r="D7" s="8" t="s">
        <v>21</v>
      </c>
      <c r="E7" s="5" t="s">
        <v>22</v>
      </c>
      <c r="F7" s="5" t="s">
        <v>7</v>
      </c>
      <c r="G7" s="5" t="s">
        <v>65</v>
      </c>
      <c r="H7" s="5" t="s">
        <v>8</v>
      </c>
      <c r="I7" s="23" t="s">
        <v>9</v>
      </c>
      <c r="J7" s="23" t="s">
        <v>10</v>
      </c>
      <c r="K7" s="5" t="s">
        <v>5</v>
      </c>
      <c r="L7" s="5" t="s">
        <v>6</v>
      </c>
      <c r="M7" s="5" t="s">
        <v>7</v>
      </c>
      <c r="N7" s="5" t="s">
        <v>8</v>
      </c>
      <c r="O7" s="23" t="s">
        <v>9</v>
      </c>
      <c r="P7" s="23" t="s">
        <v>10</v>
      </c>
    </row>
    <row r="8" spans="1:16" ht="15.75">
      <c r="A8" s="11">
        <v>1</v>
      </c>
      <c r="B8" s="98" t="s">
        <v>45</v>
      </c>
      <c r="C8" s="24">
        <v>12</v>
      </c>
      <c r="D8" s="24"/>
      <c r="E8" s="24">
        <v>7</v>
      </c>
      <c r="F8" s="24">
        <v>5</v>
      </c>
      <c r="G8" s="24"/>
      <c r="H8" s="24"/>
      <c r="I8" s="40">
        <f>(D8+E8)/ C8*100</f>
        <v>58.333333333333336</v>
      </c>
      <c r="J8" s="40">
        <f>(D8+E8+F8)*100/C8</f>
        <v>100</v>
      </c>
      <c r="K8" s="24">
        <v>3</v>
      </c>
      <c r="L8" s="24">
        <v>8</v>
      </c>
      <c r="M8" s="24">
        <v>1</v>
      </c>
      <c r="N8" s="24"/>
      <c r="O8" s="40">
        <f>(K8+L8)/C8*100</f>
        <v>91.666666666666657</v>
      </c>
      <c r="P8" s="40">
        <f>(K8+L8+M8)*100/C8</f>
        <v>100</v>
      </c>
    </row>
    <row r="9" spans="1:16" ht="15.75">
      <c r="A9" s="11">
        <v>2</v>
      </c>
      <c r="B9" s="98" t="s">
        <v>46</v>
      </c>
      <c r="C9" s="24">
        <v>20</v>
      </c>
      <c r="D9" s="24">
        <v>1</v>
      </c>
      <c r="E9" s="24">
        <v>9</v>
      </c>
      <c r="F9" s="24">
        <v>8</v>
      </c>
      <c r="G9" s="24"/>
      <c r="H9" s="24"/>
      <c r="I9" s="40">
        <f>(D9+E9)/ 18*100</f>
        <v>55.555555555555557</v>
      </c>
      <c r="J9" s="40">
        <f>(D9+E9+F9)*100/18</f>
        <v>100</v>
      </c>
      <c r="K9" s="24">
        <v>3</v>
      </c>
      <c r="L9" s="24">
        <v>15</v>
      </c>
      <c r="M9" s="24"/>
      <c r="N9" s="24"/>
      <c r="O9" s="40">
        <f>(K9+L9)/ 18*100</f>
        <v>100</v>
      </c>
      <c r="P9" s="40">
        <f>(K9+L9+M9)*100/18</f>
        <v>100</v>
      </c>
    </row>
    <row r="10" spans="1:16" ht="15.75">
      <c r="A10" s="11">
        <v>3</v>
      </c>
      <c r="B10" s="98" t="s">
        <v>47</v>
      </c>
      <c r="C10" s="24">
        <v>11</v>
      </c>
      <c r="D10" s="24"/>
      <c r="E10" s="24">
        <v>6</v>
      </c>
      <c r="F10" s="24">
        <v>5</v>
      </c>
      <c r="G10" s="24"/>
      <c r="H10" s="24"/>
      <c r="I10" s="40">
        <f>(D10+E10)/ C10*100</f>
        <v>54.54545454545454</v>
      </c>
      <c r="J10" s="40">
        <f>(D10+E10+F10)*100/C10</f>
        <v>100</v>
      </c>
      <c r="K10" s="24">
        <v>1</v>
      </c>
      <c r="L10" s="24">
        <v>7</v>
      </c>
      <c r="M10" s="24">
        <v>3</v>
      </c>
      <c r="N10" s="24"/>
      <c r="O10" s="40">
        <f>(K10+L10)/C10*100</f>
        <v>72.727272727272734</v>
      </c>
      <c r="P10" s="40">
        <f>(K10+L10+M10)*100/C10</f>
        <v>100</v>
      </c>
    </row>
    <row r="11" spans="1:16" ht="31.5">
      <c r="A11" s="11">
        <v>4</v>
      </c>
      <c r="B11" s="99" t="s">
        <v>72</v>
      </c>
      <c r="C11" s="24">
        <v>17</v>
      </c>
      <c r="D11" s="24"/>
      <c r="E11" s="24">
        <v>4</v>
      </c>
      <c r="F11" s="24">
        <v>11</v>
      </c>
      <c r="G11" s="24"/>
      <c r="H11" s="24">
        <v>2</v>
      </c>
      <c r="I11" s="40">
        <f t="shared" ref="I11:I14" si="0">(D11+E11)/ C11*100</f>
        <v>23.52941176470588</v>
      </c>
      <c r="J11" s="40">
        <f t="shared" ref="J11:J14" si="1">(D11+E11+F11)*100/C11</f>
        <v>88.235294117647058</v>
      </c>
      <c r="K11" s="24">
        <v>5</v>
      </c>
      <c r="L11" s="24">
        <v>10</v>
      </c>
      <c r="M11" s="24">
        <v>1</v>
      </c>
      <c r="N11" s="24">
        <v>1</v>
      </c>
      <c r="O11" s="40">
        <f t="shared" ref="O11:O20" si="2">(K11+L11)/C11*100</f>
        <v>88.235294117647058</v>
      </c>
      <c r="P11" s="40">
        <f t="shared" ref="P11:P16" si="3">(K11+L11+M11)*100/C11</f>
        <v>94.117647058823536</v>
      </c>
    </row>
    <row r="12" spans="1:16" ht="31.5">
      <c r="A12" s="11">
        <v>5</v>
      </c>
      <c r="B12" s="99" t="s">
        <v>73</v>
      </c>
      <c r="C12" s="24">
        <v>16</v>
      </c>
      <c r="D12" s="24"/>
      <c r="E12" s="24">
        <v>3</v>
      </c>
      <c r="F12" s="24">
        <v>10</v>
      </c>
      <c r="G12" s="24"/>
      <c r="H12" s="24">
        <v>3</v>
      </c>
      <c r="I12" s="40">
        <f t="shared" si="0"/>
        <v>18.75</v>
      </c>
      <c r="J12" s="40">
        <f t="shared" si="1"/>
        <v>81.25</v>
      </c>
      <c r="K12" s="24">
        <v>2</v>
      </c>
      <c r="L12" s="24">
        <v>9</v>
      </c>
      <c r="M12" s="24">
        <v>5</v>
      </c>
      <c r="N12" s="24"/>
      <c r="O12" s="40">
        <f t="shared" si="2"/>
        <v>68.75</v>
      </c>
      <c r="P12" s="40">
        <f t="shared" si="3"/>
        <v>100</v>
      </c>
    </row>
    <row r="13" spans="1:16" ht="15.75">
      <c r="A13" s="11">
        <v>6</v>
      </c>
      <c r="B13" s="99" t="s">
        <v>48</v>
      </c>
      <c r="C13" s="17">
        <v>17</v>
      </c>
      <c r="D13" s="24"/>
      <c r="E13" s="24">
        <v>8</v>
      </c>
      <c r="F13" s="24">
        <v>9</v>
      </c>
      <c r="G13" s="24"/>
      <c r="H13" s="24"/>
      <c r="I13" s="40">
        <f t="shared" si="0"/>
        <v>47.058823529411761</v>
      </c>
      <c r="J13" s="40">
        <f t="shared" si="1"/>
        <v>100</v>
      </c>
      <c r="K13" s="24"/>
      <c r="L13" s="24">
        <v>15</v>
      </c>
      <c r="M13" s="24">
        <v>2</v>
      </c>
      <c r="N13" s="24"/>
      <c r="O13" s="40">
        <f t="shared" si="2"/>
        <v>88.235294117647058</v>
      </c>
      <c r="P13" s="40">
        <f t="shared" si="3"/>
        <v>100</v>
      </c>
    </row>
    <row r="14" spans="1:16" ht="15.75">
      <c r="A14" s="11">
        <v>7</v>
      </c>
      <c r="B14" s="99" t="s">
        <v>49</v>
      </c>
      <c r="C14" s="48">
        <v>19</v>
      </c>
      <c r="D14" s="24">
        <v>1</v>
      </c>
      <c r="E14" s="24">
        <v>5</v>
      </c>
      <c r="F14" s="24">
        <v>13</v>
      </c>
      <c r="G14" s="24"/>
      <c r="H14" s="24"/>
      <c r="I14" s="40">
        <f t="shared" si="0"/>
        <v>31.578947368421051</v>
      </c>
      <c r="J14" s="40">
        <f t="shared" si="1"/>
        <v>100</v>
      </c>
      <c r="K14" s="24">
        <v>4</v>
      </c>
      <c r="L14" s="24">
        <v>11</v>
      </c>
      <c r="M14" s="24">
        <v>4</v>
      </c>
      <c r="N14" s="24"/>
      <c r="O14" s="40">
        <f t="shared" si="2"/>
        <v>78.94736842105263</v>
      </c>
      <c r="P14" s="40">
        <f t="shared" si="3"/>
        <v>100</v>
      </c>
    </row>
    <row r="15" spans="1:16" ht="15.75">
      <c r="A15" s="11">
        <v>8</v>
      </c>
      <c r="B15" s="99" t="s">
        <v>50</v>
      </c>
      <c r="C15" s="11">
        <v>15</v>
      </c>
      <c r="D15" s="24"/>
      <c r="E15" s="24">
        <v>1</v>
      </c>
      <c r="F15" s="24">
        <v>12</v>
      </c>
      <c r="G15" s="24">
        <v>1</v>
      </c>
      <c r="H15" s="24"/>
      <c r="I15" s="40">
        <f>(D15+E15)/ 14*100</f>
        <v>7.1428571428571423</v>
      </c>
      <c r="J15" s="40">
        <f>(D15+E15+F15)*100/14</f>
        <v>92.857142857142861</v>
      </c>
      <c r="K15" s="24">
        <v>8</v>
      </c>
      <c r="L15" s="24">
        <v>1</v>
      </c>
      <c r="M15" s="24">
        <v>5</v>
      </c>
      <c r="N15" s="24"/>
      <c r="O15" s="40">
        <f>(K15+L15)/14*100</f>
        <v>64.285714285714292</v>
      </c>
      <c r="P15" s="40">
        <f>(K15+L15+M15)*100/14</f>
        <v>100</v>
      </c>
    </row>
    <row r="16" spans="1:16" ht="15.75">
      <c r="A16" s="11">
        <v>9</v>
      </c>
      <c r="B16" s="99" t="s">
        <v>51</v>
      </c>
      <c r="C16" s="17">
        <v>14</v>
      </c>
      <c r="D16" s="24"/>
      <c r="E16" s="24">
        <v>5</v>
      </c>
      <c r="F16" s="24">
        <v>9</v>
      </c>
      <c r="G16" s="24"/>
      <c r="H16" s="24"/>
      <c r="I16" s="40">
        <f>(D16+E16)/ C16*100</f>
        <v>35.714285714285715</v>
      </c>
      <c r="J16" s="40">
        <f t="shared" ref="J16:J20" si="4">(D16+E16+F16)*100/C16</f>
        <v>100</v>
      </c>
      <c r="K16" s="24"/>
      <c r="L16" s="24">
        <v>8</v>
      </c>
      <c r="M16" s="24">
        <v>6</v>
      </c>
      <c r="N16" s="24"/>
      <c r="O16" s="40">
        <f t="shared" si="2"/>
        <v>57.142857142857139</v>
      </c>
      <c r="P16" s="40">
        <f t="shared" si="3"/>
        <v>100</v>
      </c>
    </row>
    <row r="17" spans="1:16" ht="15.75">
      <c r="A17" s="11">
        <v>10</v>
      </c>
      <c r="B17" s="99" t="s">
        <v>56</v>
      </c>
      <c r="C17" s="17">
        <v>20</v>
      </c>
      <c r="D17" s="24"/>
      <c r="E17" s="24">
        <v>8</v>
      </c>
      <c r="F17" s="24">
        <v>12</v>
      </c>
      <c r="G17" s="24"/>
      <c r="H17" s="24"/>
      <c r="I17" s="40">
        <f t="shared" ref="I17:I20" si="5">(D17+E17)/ C17*100</f>
        <v>40</v>
      </c>
      <c r="J17" s="40">
        <f t="shared" si="4"/>
        <v>100</v>
      </c>
      <c r="K17" s="24"/>
      <c r="L17" s="24"/>
      <c r="M17" s="24"/>
      <c r="N17" s="24"/>
      <c r="O17" s="40"/>
      <c r="P17" s="40"/>
    </row>
    <row r="18" spans="1:16" ht="15.75">
      <c r="A18" s="11">
        <v>11</v>
      </c>
      <c r="B18" s="99" t="s">
        <v>57</v>
      </c>
      <c r="C18" s="17">
        <v>19</v>
      </c>
      <c r="D18" s="24"/>
      <c r="E18" s="24">
        <v>2</v>
      </c>
      <c r="F18" s="24">
        <v>15</v>
      </c>
      <c r="G18" s="24">
        <v>2</v>
      </c>
      <c r="H18" s="24"/>
      <c r="I18" s="40">
        <f t="shared" si="5"/>
        <v>10.526315789473683</v>
      </c>
      <c r="J18" s="40">
        <f t="shared" si="4"/>
        <v>89.473684210526315</v>
      </c>
      <c r="K18" s="24"/>
      <c r="L18" s="24"/>
      <c r="M18" s="24"/>
      <c r="N18" s="24"/>
      <c r="O18" s="40"/>
      <c r="P18" s="40"/>
    </row>
    <row r="19" spans="1:16" ht="31.5">
      <c r="A19" s="12">
        <v>12</v>
      </c>
      <c r="B19" s="99" t="s">
        <v>74</v>
      </c>
      <c r="C19" s="17">
        <v>25</v>
      </c>
      <c r="D19" s="24"/>
      <c r="E19" s="24">
        <v>1</v>
      </c>
      <c r="F19" s="24">
        <v>23</v>
      </c>
      <c r="G19" s="24">
        <v>1</v>
      </c>
      <c r="H19" s="24"/>
      <c r="I19" s="40">
        <f t="shared" si="5"/>
        <v>4</v>
      </c>
      <c r="J19" s="40">
        <f t="shared" si="4"/>
        <v>96</v>
      </c>
      <c r="K19" s="24"/>
      <c r="L19" s="24"/>
      <c r="M19" s="24"/>
      <c r="N19" s="24"/>
      <c r="O19" s="40">
        <f t="shared" si="2"/>
        <v>0</v>
      </c>
      <c r="P19" s="40">
        <f>(K19+L19+M19)*100/C19</f>
        <v>0</v>
      </c>
    </row>
    <row r="20" spans="1:16" ht="31.5">
      <c r="A20" s="17">
        <v>13</v>
      </c>
      <c r="B20" s="99" t="s">
        <v>71</v>
      </c>
      <c r="C20" s="11">
        <v>15</v>
      </c>
      <c r="D20" s="24"/>
      <c r="E20" s="24">
        <v>1</v>
      </c>
      <c r="F20" s="24">
        <v>13</v>
      </c>
      <c r="G20" s="24"/>
      <c r="H20" s="24">
        <v>1</v>
      </c>
      <c r="I20" s="40">
        <f t="shared" si="5"/>
        <v>6.666666666666667</v>
      </c>
      <c r="J20" s="40">
        <f t="shared" si="4"/>
        <v>93.333333333333329</v>
      </c>
      <c r="K20" s="24"/>
      <c r="L20" s="24">
        <v>8</v>
      </c>
      <c r="M20" s="24">
        <v>6</v>
      </c>
      <c r="N20" s="24">
        <v>1</v>
      </c>
      <c r="O20" s="40">
        <f t="shared" si="2"/>
        <v>53.333333333333336</v>
      </c>
      <c r="P20" s="40">
        <f>(K20+L20+M20)*100/C20</f>
        <v>93.333333333333329</v>
      </c>
    </row>
    <row r="21" spans="1:16" ht="25.9" customHeight="1">
      <c r="A21" s="95" t="s">
        <v>12</v>
      </c>
      <c r="B21" s="96"/>
      <c r="C21" s="41">
        <f t="shared" ref="C21:H21" si="6">SUM(C8:C20)</f>
        <v>220</v>
      </c>
      <c r="D21" s="61">
        <f t="shared" si="6"/>
        <v>2</v>
      </c>
      <c r="E21" s="61">
        <f t="shared" si="6"/>
        <v>60</v>
      </c>
      <c r="F21" s="61">
        <f t="shared" si="6"/>
        <v>145</v>
      </c>
      <c r="G21" s="61">
        <f t="shared" si="6"/>
        <v>4</v>
      </c>
      <c r="H21" s="61">
        <f t="shared" si="6"/>
        <v>6</v>
      </c>
      <c r="I21" s="59">
        <f>SUM(I8:I20)/13</f>
        <v>30.261665493089644</v>
      </c>
      <c r="J21" s="59">
        <f>SUM(J8:J20)/13</f>
        <v>95.473034962973031</v>
      </c>
      <c r="K21" s="61">
        <f>SUM(K8:K20)</f>
        <v>26</v>
      </c>
      <c r="L21" s="61">
        <f>SUM(L8:L20)</f>
        <v>92</v>
      </c>
      <c r="M21" s="61">
        <f>SUM(M8:M20)</f>
        <v>33</v>
      </c>
      <c r="N21" s="61">
        <f>SUM(N8:N20)</f>
        <v>2</v>
      </c>
      <c r="O21" s="59">
        <f>SUM(O8:O20)/10</f>
        <v>76.3323800812191</v>
      </c>
      <c r="P21" s="59">
        <f>SUM(P8:P20)/10</f>
        <v>98.745098039215691</v>
      </c>
    </row>
    <row r="25" spans="1:16">
      <c r="D25" s="93"/>
      <c r="E25" s="93"/>
      <c r="F25" s="93"/>
      <c r="G25" s="68"/>
      <c r="H25" s="43"/>
      <c r="I25" s="42"/>
    </row>
    <row r="26" spans="1:16">
      <c r="D26" s="93"/>
      <c r="E26" s="93"/>
      <c r="F26" s="93"/>
      <c r="G26" s="68"/>
      <c r="H26" s="42"/>
      <c r="I26" s="42"/>
    </row>
    <row r="27" spans="1:16" ht="14.45" customHeight="1">
      <c r="D27" s="42"/>
      <c r="E27" s="42"/>
      <c r="F27" s="42"/>
      <c r="G27" s="42"/>
      <c r="H27" s="42"/>
      <c r="I27" s="42"/>
    </row>
    <row r="28" spans="1:16">
      <c r="D28" s="42"/>
      <c r="E28" s="42"/>
      <c r="F28" s="42"/>
      <c r="G28" s="42"/>
      <c r="H28" s="42"/>
      <c r="I28" s="42"/>
    </row>
    <row r="29" spans="1:16">
      <c r="D29" s="42"/>
      <c r="E29" s="42"/>
      <c r="F29" s="42"/>
      <c r="G29" s="42"/>
      <c r="H29" s="42"/>
      <c r="I29" s="42"/>
    </row>
    <row r="30" spans="1:16">
      <c r="D30" s="42"/>
      <c r="E30" s="42"/>
      <c r="F30" s="42"/>
      <c r="G30" s="42"/>
      <c r="H30" s="42"/>
      <c r="I30" s="42"/>
    </row>
    <row r="31" spans="1:16">
      <c r="D31" s="42"/>
      <c r="E31" s="42"/>
      <c r="F31" s="42"/>
      <c r="G31" s="42"/>
      <c r="H31" s="42"/>
      <c r="I31" s="42"/>
    </row>
  </sheetData>
  <mergeCells count="13">
    <mergeCell ref="F25:F26"/>
    <mergeCell ref="E25:E26"/>
    <mergeCell ref="D25:D26"/>
    <mergeCell ref="B1:O1"/>
    <mergeCell ref="K6:P6"/>
    <mergeCell ref="A21:B21"/>
    <mergeCell ref="A6:A7"/>
    <mergeCell ref="B6:B7"/>
    <mergeCell ref="C6:C7"/>
    <mergeCell ref="D6:J6"/>
    <mergeCell ref="E2:L2"/>
    <mergeCell ref="D3:M3"/>
    <mergeCell ref="D4:L4"/>
  </mergeCells>
  <pageMargins left="0.23" right="0.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по колледжу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Восток</cp:lastModifiedBy>
  <cp:lastPrinted>2020-03-04T04:58:44Z</cp:lastPrinted>
  <dcterms:created xsi:type="dcterms:W3CDTF">2014-01-22T03:18:59Z</dcterms:created>
  <dcterms:modified xsi:type="dcterms:W3CDTF">2021-02-04T05:22:26Z</dcterms:modified>
</cp:coreProperties>
</file>